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Šios_darbaknyges"/>
  <mc:AlternateContent xmlns:mc="http://schemas.openxmlformats.org/markup-compatibility/2006">
    <mc:Choice Requires="x15">
      <x15ac:absPath xmlns:x15ac="http://schemas.microsoft.com/office/spreadsheetml/2010/11/ac" url="C:\Users\Darbui\Desktop\2026 saviv\Veiklos ataskaita2026\"/>
    </mc:Choice>
  </mc:AlternateContent>
  <xr:revisionPtr revIDLastSave="0" documentId="8_{C74E41C0-02A9-4D49-B583-F9A371171DC8}" xr6:coauthVersionLast="36" xr6:coauthVersionMax="36" xr10:uidLastSave="{00000000-0000-0000-0000-000000000000}"/>
  <bookViews>
    <workbookView xWindow="0" yWindow="0" windowWidth="28800" windowHeight="11505" tabRatio="896" xr2:uid="{00000000-000D-0000-FFFF-FFFF00000000}"/>
  </bookViews>
  <sheets>
    <sheet name="Vadovo pranešimas (I)" sheetId="68" r:id="rId1"/>
    <sheet name="Veiklos rezultatai (II)" sheetId="58" r:id="rId2"/>
    <sheet name="Regioninis planavimas (III)" sheetId="63" state="hidden" r:id="rId3"/>
    <sheet name="Plėtros tikslų stebėsena (IV) " sheetId="31" state="hidden" r:id="rId4"/>
    <sheet name="2023-2025 SVP ataskaita (V)" sheetId="30" state="hidden" r:id="rId5"/>
    <sheet name="Programų vykdymas 2023 (III)" sheetId="34" r:id="rId6"/>
    <sheet name="4 programa (IV)" sheetId="47" r:id="rId7"/>
    <sheet name="8 programa (V)" sheetId="51" r:id="rId8"/>
    <sheet name="10 programa (VI)" sheetId="54" r:id="rId9"/>
    <sheet name="VŠĮ rodikliai (XVIII)" sheetId="40" state="hidden" r:id="rId10"/>
    <sheet name="UAB rodikliai (XIX)" sheetId="67" state="hidden" r:id="rId11"/>
    <sheet name="Vertinimo kriterijai" sheetId="27" state="hidden" r:id="rId12"/>
    <sheet name="Lapas2" sheetId="28" state="hidden" r:id="rId13"/>
    <sheet name="Lapas3" sheetId="29" state="hidden" r:id="rId14"/>
    <sheet name="VERTINIMO KRITERIJAI (2 lentelė" sheetId="24" state="hidden" r:id="rId15"/>
    <sheet name="Lesu analize" sheetId="26" state="hidden" r:id="rId16"/>
  </sheets>
  <externalReferences>
    <externalReference r:id="rId17"/>
  </externalReferences>
  <definedNames>
    <definedName name="_xlnm._FilterDatabase" localSheetId="9" hidden="1">'VŠĮ rodikliai (XVIII)'!$A$6:$L$8</definedName>
    <definedName name="_Hlk122275804" localSheetId="3">'Plėtros tikslų stebėsena (IV) '!$S$126</definedName>
    <definedName name="_Hlk89418331" localSheetId="9">'VŠĮ rodikliai (XVIII)'!#REF!</definedName>
    <definedName name="_Hlk92374825" localSheetId="9">'VŠĮ rodikliai (XVIII)'!#REF!</definedName>
    <definedName name="_Hlk92374960" localSheetId="9">'VŠĮ rodikliai (XVIII)'!$C$22</definedName>
    <definedName name="_Hlk92375563" localSheetId="9">'VŠĮ rodikliai (XVIII)'!$C$38</definedName>
    <definedName name="_Hlk92375700" localSheetId="9">'VŠĮ rodikliai (XVIII)'!$C$63</definedName>
    <definedName name="_Hlk92375786" localSheetId="9">'VŠĮ rodikliai (XVIII)'!#REF!</definedName>
    <definedName name="_Hlk92376639" localSheetId="9">'VŠĮ rodikliai (XVIII)'!$C$51</definedName>
    <definedName name="_Toc123901359" localSheetId="9">'VŠĮ rodikliai (XVIII)'!$C$166</definedName>
    <definedName name="_Toc506024955" localSheetId="11">'Vertinimo kriterijai'!$A$1</definedName>
    <definedName name="Excel_BuiltIn__FilterDatabase_2">#REF!</definedName>
    <definedName name="_xlnm.Print_Area" localSheetId="14">'VERTINIMO KRITERIJAI (2 lentelė'!$A$1:$K$430</definedName>
  </definedNames>
  <calcPr calcId="191029"/>
</workbook>
</file>

<file path=xl/calcChain.xml><?xml version="1.0" encoding="utf-8"?>
<calcChain xmlns="http://schemas.openxmlformats.org/spreadsheetml/2006/main">
  <c r="E39" i="47" l="1"/>
  <c r="C7" i="58" l="1"/>
  <c r="H30" i="34" l="1"/>
  <c r="G31" i="34"/>
  <c r="G33" i="34"/>
  <c r="F33" i="34"/>
  <c r="E33" i="34"/>
  <c r="E34" i="34"/>
  <c r="F31" i="34"/>
  <c r="E31" i="34"/>
  <c r="G32" i="34"/>
  <c r="F32" i="34"/>
  <c r="E32" i="34"/>
  <c r="H39" i="47"/>
  <c r="H38" i="47"/>
  <c r="G86" i="47" l="1"/>
  <c r="F86" i="47"/>
  <c r="E86" i="47"/>
  <c r="F106" i="47"/>
  <c r="E40" i="47"/>
  <c r="G40" i="47"/>
  <c r="F40" i="47"/>
  <c r="H40" i="47" l="1"/>
  <c r="G21" i="54"/>
  <c r="G16" i="54" s="1"/>
  <c r="E21" i="54"/>
  <c r="E16" i="54" s="1"/>
  <c r="F21" i="54"/>
  <c r="F16" i="54" s="1"/>
  <c r="H20" i="54"/>
  <c r="I115" i="47" l="1"/>
  <c r="H112" i="47"/>
  <c r="I110" i="47"/>
  <c r="I111" i="47" s="1"/>
  <c r="G111" i="47"/>
  <c r="F111" i="47"/>
  <c r="E111" i="47"/>
  <c r="I105" i="47"/>
  <c r="I106" i="47" s="1"/>
  <c r="E106" i="47"/>
  <c r="H104" i="47"/>
  <c r="I100" i="47"/>
  <c r="I101" i="47" s="1"/>
  <c r="F101" i="47"/>
  <c r="E101" i="47"/>
  <c r="I94" i="47"/>
  <c r="I95" i="47" s="1"/>
  <c r="G95" i="47"/>
  <c r="E95" i="47"/>
  <c r="H92" i="47"/>
  <c r="I90" i="47"/>
  <c r="I91" i="47" s="1"/>
  <c r="G90" i="47"/>
  <c r="G91" i="47" s="1"/>
  <c r="F90" i="47"/>
  <c r="F91" i="47" s="1"/>
  <c r="E90" i="47"/>
  <c r="E91" i="47" s="1"/>
  <c r="H88" i="47"/>
  <c r="H87" i="47"/>
  <c r="H86" i="47"/>
  <c r="H85" i="47"/>
  <c r="I84" i="47"/>
  <c r="I86" i="47" s="1"/>
  <c r="H84" i="47"/>
  <c r="H83" i="47"/>
  <c r="H82" i="47"/>
  <c r="H74" i="47"/>
  <c r="I72" i="47"/>
  <c r="I73" i="47" s="1"/>
  <c r="G73" i="47"/>
  <c r="F73" i="47"/>
  <c r="E73" i="47"/>
  <c r="H70" i="47"/>
  <c r="F69" i="47"/>
  <c r="I68" i="47"/>
  <c r="I69" i="47" s="1"/>
  <c r="G69" i="47"/>
  <c r="E69" i="47"/>
  <c r="H67" i="47"/>
  <c r="H66" i="47"/>
  <c r="G65" i="47"/>
  <c r="I64" i="47"/>
  <c r="I65" i="47" s="1"/>
  <c r="F65" i="47"/>
  <c r="E65" i="47"/>
  <c r="I61" i="47" a="1"/>
  <c r="I61" i="47" s="1"/>
  <c r="H61" i="47"/>
  <c r="H60" i="47"/>
  <c r="H59" i="47"/>
  <c r="E59" i="47"/>
  <c r="E61" i="47" s="1"/>
  <c r="H57" i="47"/>
  <c r="G55" i="47"/>
  <c r="F55" i="47"/>
  <c r="E55" i="47"/>
  <c r="I54" i="47"/>
  <c r="I55" i="47" s="1"/>
  <c r="H53" i="47"/>
  <c r="I50" i="47"/>
  <c r="I51" i="47" s="1"/>
  <c r="F51" i="47"/>
  <c r="E51" i="47"/>
  <c r="I47" i="47"/>
  <c r="I48" i="47" s="1"/>
  <c r="G47" i="47"/>
  <c r="F47" i="47"/>
  <c r="F48" i="47" s="1"/>
  <c r="E47" i="47"/>
  <c r="E48" i="47" s="1"/>
  <c r="I43" i="47"/>
  <c r="I44" i="47" s="1"/>
  <c r="H43" i="47"/>
  <c r="G44" i="47"/>
  <c r="F44" i="47"/>
  <c r="E44" i="47"/>
  <c r="H41" i="47"/>
  <c r="I40" i="47"/>
  <c r="H37" i="47"/>
  <c r="I36" i="47"/>
  <c r="I29" i="47"/>
  <c r="I22" i="47"/>
  <c r="G22" i="47"/>
  <c r="G124" i="47" s="1"/>
  <c r="G34" i="34" s="1"/>
  <c r="F22" i="47"/>
  <c r="F124" i="47" s="1"/>
  <c r="F34" i="34" s="1"/>
  <c r="E22" i="47"/>
  <c r="I21" i="47"/>
  <c r="I121" i="47" s="1"/>
  <c r="H21" i="47"/>
  <c r="E21" i="47"/>
  <c r="I20" i="47"/>
  <c r="I118" i="47" s="1"/>
  <c r="G20" i="47"/>
  <c r="G118" i="47" s="1"/>
  <c r="G29" i="34" s="1"/>
  <c r="F20" i="47"/>
  <c r="F118" i="47" s="1"/>
  <c r="F29" i="34" s="1"/>
  <c r="E20" i="47"/>
  <c r="E118" i="47" s="1"/>
  <c r="E29" i="34" s="1"/>
  <c r="H19" i="47"/>
  <c r="I18" i="47"/>
  <c r="I120" i="47" s="1"/>
  <c r="G18" i="47"/>
  <c r="G120" i="47" s="1"/>
  <c r="G30" i="34" s="1"/>
  <c r="F18" i="47"/>
  <c r="F120" i="47" s="1"/>
  <c r="F30" i="34" s="1"/>
  <c r="E18" i="47"/>
  <c r="E120" i="47" s="1"/>
  <c r="E30" i="34" s="1"/>
  <c r="I17" i="47"/>
  <c r="G17" i="47"/>
  <c r="G117" i="47" s="1"/>
  <c r="F17" i="47"/>
  <c r="E17" i="47"/>
  <c r="B8" i="47"/>
  <c r="A8" i="47"/>
  <c r="B7" i="47"/>
  <c r="A7" i="47"/>
  <c r="B6" i="47"/>
  <c r="A6" i="47"/>
  <c r="B5" i="47"/>
  <c r="A5" i="47"/>
  <c r="B4" i="47"/>
  <c r="A4" i="47"/>
  <c r="E117" i="47" l="1"/>
  <c r="F23" i="47"/>
  <c r="F16" i="47" s="1"/>
  <c r="F117" i="47"/>
  <c r="F116" i="47" s="1"/>
  <c r="F125" i="47" s="1"/>
  <c r="E131" i="47" s="1"/>
  <c r="H105" i="47"/>
  <c r="H55" i="47"/>
  <c r="I117" i="47"/>
  <c r="I116" i="47" s="1"/>
  <c r="I125" i="47" s="1"/>
  <c r="E23" i="47"/>
  <c r="E16" i="47" s="1"/>
  <c r="H47" i="47"/>
  <c r="E99" i="47"/>
  <c r="H100" i="47"/>
  <c r="I58" i="47"/>
  <c r="E89" i="47"/>
  <c r="G89" i="47"/>
  <c r="H94" i="47"/>
  <c r="F95" i="47"/>
  <c r="H95" i="47" s="1"/>
  <c r="F99" i="47"/>
  <c r="G106" i="47"/>
  <c r="H106" i="47" s="1"/>
  <c r="H20" i="47"/>
  <c r="H22" i="47"/>
  <c r="F42" i="47"/>
  <c r="H68" i="47"/>
  <c r="I89" i="47"/>
  <c r="G101" i="47"/>
  <c r="H101" i="47" s="1"/>
  <c r="E42" i="47"/>
  <c r="G23" i="47"/>
  <c r="H23" i="47" s="1"/>
  <c r="F58" i="47"/>
  <c r="H90" i="47"/>
  <c r="I99" i="47"/>
  <c r="H17" i="47"/>
  <c r="G48" i="47"/>
  <c r="H48" i="47" s="1"/>
  <c r="H50" i="47"/>
  <c r="G51" i="47"/>
  <c r="H51" i="47" s="1"/>
  <c r="H64" i="47"/>
  <c r="H111" i="47"/>
  <c r="G16" i="47"/>
  <c r="H44" i="47"/>
  <c r="H69" i="47"/>
  <c r="G58" i="47"/>
  <c r="I42" i="47"/>
  <c r="E58" i="47"/>
  <c r="H73" i="47"/>
  <c r="H65" i="47"/>
  <c r="I23" i="47"/>
  <c r="I16" i="47" s="1"/>
  <c r="H91" i="47"/>
  <c r="H72" i="47"/>
  <c r="H110" i="47"/>
  <c r="H18" i="47"/>
  <c r="H16" i="47" l="1"/>
  <c r="E116" i="47"/>
  <c r="E125" i="47" s="1"/>
  <c r="H58" i="47"/>
  <c r="G99" i="47"/>
  <c r="H99" i="47" s="1"/>
  <c r="G42" i="47"/>
  <c r="H42" i="47" s="1"/>
  <c r="F89" i="47"/>
  <c r="H89" i="47" s="1"/>
  <c r="G116" i="47"/>
  <c r="H117" i="47"/>
  <c r="H116" i="47" l="1"/>
  <c r="G125" i="47"/>
  <c r="F131" i="47" l="1"/>
  <c r="H125" i="47"/>
  <c r="H22" i="54" l="1"/>
  <c r="G48" i="34" l="1"/>
  <c r="G47" i="34"/>
  <c r="N25" i="34"/>
  <c r="H28" i="34" l="1"/>
  <c r="H53" i="54"/>
  <c r="F14" i="51"/>
  <c r="G14" i="51"/>
  <c r="F12" i="51" l="1"/>
  <c r="F33" i="51"/>
  <c r="G12" i="51"/>
  <c r="G33" i="51"/>
  <c r="G44" i="54"/>
  <c r="H13" i="51"/>
  <c r="H14" i="51"/>
  <c r="H17" i="54"/>
  <c r="H12" i="51" l="1"/>
  <c r="G27" i="34"/>
  <c r="G32" i="51"/>
  <c r="G41" i="51" s="1"/>
  <c r="G22" i="34" s="1"/>
  <c r="H16" i="54"/>
  <c r="F44" i="54"/>
  <c r="E59" i="54" s="1"/>
  <c r="H21" i="54"/>
  <c r="G47" i="51"/>
  <c r="F32" i="51"/>
  <c r="H32" i="51" s="1"/>
  <c r="F47" i="51"/>
  <c r="G43" i="54"/>
  <c r="F59" i="54"/>
  <c r="F36" i="34"/>
  <c r="H33" i="51"/>
  <c r="F43" i="54" l="1"/>
  <c r="F51" i="54" s="1"/>
  <c r="F23" i="34" s="1"/>
  <c r="M23" i="34" s="1"/>
  <c r="F27" i="34"/>
  <c r="F41" i="51"/>
  <c r="F22" i="34" s="1"/>
  <c r="M22" i="34" s="1"/>
  <c r="H44" i="54"/>
  <c r="N22" i="34"/>
  <c r="G51" i="54"/>
  <c r="H41" i="51" l="1"/>
  <c r="H43" i="54"/>
  <c r="H51" i="54"/>
  <c r="H22" i="34"/>
  <c r="G23" i="34"/>
  <c r="H23" i="34" s="1"/>
  <c r="N23" i="34" l="1"/>
  <c r="F52" i="34" l="1"/>
  <c r="F58" i="34" l="1"/>
  <c r="F25" i="34" l="1"/>
  <c r="F35" i="34" s="1"/>
  <c r="F21" i="34"/>
  <c r="N31" i="34" l="1"/>
  <c r="F24" i="34"/>
  <c r="M24" i="34" s="1"/>
  <c r="M21" i="34"/>
  <c r="N30" i="34"/>
  <c r="G36" i="34"/>
  <c r="H36" i="34" s="1"/>
  <c r="G21" i="34"/>
  <c r="F53" i="34" l="1"/>
  <c r="G25" i="34"/>
  <c r="G35" i="34" s="1"/>
  <c r="N21" i="34"/>
  <c r="G58" i="34"/>
  <c r="H48" i="34"/>
  <c r="H27" i="34"/>
  <c r="H21" i="34"/>
  <c r="H35" i="34" l="1"/>
  <c r="H25" i="34"/>
  <c r="G24" i="34" l="1"/>
  <c r="H24" i="34" l="1"/>
  <c r="N24" i="34"/>
  <c r="I17" i="54" l="1"/>
  <c r="I47" i="54" l="1"/>
  <c r="J34" i="51" l="1"/>
  <c r="K34" i="51"/>
  <c r="I34" i="51"/>
  <c r="I18" i="54" l="1"/>
  <c r="I21" i="54" s="1"/>
  <c r="J40" i="51" l="1"/>
  <c r="K40" i="51"/>
  <c r="I37" i="51"/>
  <c r="I46" i="54" l="1"/>
  <c r="I28" i="34" l="1"/>
  <c r="I39" i="51" l="1"/>
  <c r="I40" i="51" l="1"/>
  <c r="I31" i="34" l="1"/>
  <c r="I21" i="34"/>
  <c r="I34" i="34" l="1"/>
  <c r="B3" i="51"/>
  <c r="A3" i="51"/>
  <c r="B4" i="54"/>
  <c r="A4" i="54"/>
  <c r="R20" i="34" l="1"/>
  <c r="E21" i="34" l="1"/>
  <c r="U20" i="34" s="1"/>
  <c r="K11" i="51" l="1"/>
  <c r="J11" i="51"/>
  <c r="I11" i="51"/>
  <c r="E11" i="51"/>
  <c r="X20" i="34" l="1"/>
  <c r="W20" i="34"/>
  <c r="I48" i="54" l="1"/>
  <c r="I45" i="54"/>
  <c r="I16" i="54" l="1"/>
  <c r="I32" i="34"/>
  <c r="I30" i="34"/>
  <c r="I52" i="54"/>
  <c r="I49" i="54" l="1"/>
  <c r="I33" i="34" s="1"/>
  <c r="I13" i="51"/>
  <c r="I33" i="51" s="1"/>
  <c r="J13" i="51"/>
  <c r="K13" i="51"/>
  <c r="I47" i="51" l="1"/>
  <c r="I32" i="51"/>
  <c r="K14" i="51"/>
  <c r="K12" i="51" s="1"/>
  <c r="K33" i="51"/>
  <c r="J14" i="51"/>
  <c r="J12" i="51" s="1"/>
  <c r="J33" i="51"/>
  <c r="I14" i="51"/>
  <c r="I44" i="54"/>
  <c r="I56" i="54" s="1"/>
  <c r="I27" i="34" l="1"/>
  <c r="I12" i="51"/>
  <c r="I43" i="54" l="1"/>
  <c r="I41" i="51"/>
  <c r="I29" i="34" l="1"/>
  <c r="I51" i="54"/>
  <c r="I25" i="34" l="1"/>
  <c r="I35" i="34" s="1"/>
  <c r="I23" i="34"/>
  <c r="J37" i="51" l="1"/>
  <c r="K37" i="51"/>
  <c r="J32" i="51" l="1"/>
  <c r="K32" i="51"/>
  <c r="K42" i="51" l="1"/>
  <c r="J42" i="51"/>
  <c r="I42" i="51" l="1"/>
  <c r="K41" i="51"/>
  <c r="K31" i="51"/>
  <c r="J31" i="51"/>
  <c r="I31" i="51"/>
  <c r="E14" i="51"/>
  <c r="E33" i="51" s="1"/>
  <c r="E32" i="51" l="1"/>
  <c r="E41" i="51" s="1"/>
  <c r="E22" i="34" s="1"/>
  <c r="Y20" i="34" s="1"/>
  <c r="E12" i="51"/>
  <c r="J41" i="51"/>
  <c r="K43" i="51" l="1"/>
  <c r="J43" i="51"/>
  <c r="I43" i="51"/>
  <c r="I22" i="34"/>
  <c r="I42" i="54"/>
  <c r="E44" i="54"/>
  <c r="E15" i="54"/>
  <c r="V20" i="34"/>
  <c r="E43" i="54" l="1"/>
  <c r="E51" i="54" s="1"/>
  <c r="I53" i="54" s="1"/>
  <c r="E27" i="34"/>
  <c r="E25" i="34" s="1"/>
  <c r="Z20" i="34"/>
  <c r="I24" i="34" l="1"/>
  <c r="E23" i="34"/>
  <c r="AA20" i="34" s="1"/>
  <c r="T20" i="34" l="1"/>
  <c r="E9" i="26" l="1"/>
  <c r="F9" i="26" s="1"/>
  <c r="C44" i="26"/>
  <c r="D44" i="26" s="1"/>
  <c r="E6" i="26"/>
  <c r="F6" i="26" s="1"/>
  <c r="C8" i="26"/>
  <c r="D8" i="26" s="1"/>
  <c r="E8" i="26"/>
  <c r="F8" i="26" s="1"/>
  <c r="C9" i="26"/>
  <c r="D9" i="26" s="1"/>
  <c r="C10" i="26"/>
  <c r="D10" i="26" s="1"/>
  <c r="E10" i="26"/>
  <c r="F10" i="26" s="1"/>
  <c r="C11" i="26"/>
  <c r="D11" i="26" s="1"/>
  <c r="E11" i="26"/>
  <c r="F11" i="26" s="1"/>
  <c r="C12" i="26"/>
  <c r="D12" i="26" s="1"/>
  <c r="C13" i="26"/>
  <c r="D13" i="26" s="1"/>
  <c r="E14" i="26"/>
  <c r="F14" i="26" s="1"/>
  <c r="C17" i="26"/>
  <c r="D17" i="26" s="1"/>
  <c r="E17" i="26"/>
  <c r="F17" i="26" s="1"/>
  <c r="C18" i="26"/>
  <c r="D18" i="26" s="1"/>
  <c r="E18" i="26"/>
  <c r="F18" i="26" s="1"/>
  <c r="C19" i="26"/>
  <c r="D19" i="26" s="1"/>
  <c r="E19" i="26"/>
  <c r="F19" i="26" s="1"/>
  <c r="E20" i="26"/>
  <c r="F20" i="26" s="1"/>
  <c r="C21" i="26"/>
  <c r="D21" i="26" s="1"/>
  <c r="E21" i="26"/>
  <c r="F21" i="26" s="1"/>
  <c r="C22" i="26"/>
  <c r="D22" i="26" s="1"/>
  <c r="E23" i="26"/>
  <c r="F23" i="26" s="1"/>
  <c r="E24" i="26"/>
  <c r="F24" i="26" s="1"/>
  <c r="C25" i="26"/>
  <c r="D25" i="26" s="1"/>
  <c r="E25" i="26"/>
  <c r="F25" i="26" s="1"/>
  <c r="C26" i="26"/>
  <c r="D26" i="26" s="1"/>
  <c r="E26" i="26"/>
  <c r="F26" i="26" s="1"/>
  <c r="C27" i="26"/>
  <c r="D27" i="26" s="1"/>
  <c r="E27" i="26"/>
  <c r="F27" i="26" s="1"/>
  <c r="D28" i="26"/>
  <c r="E28" i="26"/>
  <c r="F28" i="26" s="1"/>
  <c r="C29" i="26"/>
  <c r="D29" i="26" s="1"/>
  <c r="E29" i="26"/>
  <c r="F29" i="26" s="1"/>
  <c r="C30" i="26"/>
  <c r="D30" i="26" s="1"/>
  <c r="E30" i="26"/>
  <c r="F30" i="26" s="1"/>
  <c r="C31" i="26"/>
  <c r="D31" i="26" s="1"/>
  <c r="E31" i="26"/>
  <c r="F31" i="26" s="1"/>
  <c r="C32" i="26"/>
  <c r="D32" i="26" s="1"/>
  <c r="E32" i="26"/>
  <c r="F32" i="26" s="1"/>
  <c r="C33" i="26"/>
  <c r="D33" i="26" s="1"/>
  <c r="E33" i="26"/>
  <c r="F33" i="26" s="1"/>
  <c r="C34" i="26"/>
  <c r="D34" i="26" s="1"/>
  <c r="E34" i="26"/>
  <c r="F34" i="26" s="1"/>
  <c r="C35" i="26"/>
  <c r="D35" i="26" s="1"/>
  <c r="E35" i="26"/>
  <c r="F35" i="26" s="1"/>
  <c r="A38" i="26"/>
  <c r="A39" i="26"/>
  <c r="A40" i="26"/>
  <c r="A41" i="26"/>
  <c r="A42" i="26"/>
  <c r="A43" i="26"/>
  <c r="A44" i="26"/>
  <c r="A45" i="26"/>
  <c r="A46" i="26"/>
  <c r="A47" i="26"/>
  <c r="B54" i="26"/>
  <c r="C54" i="26"/>
  <c r="H54" i="26" s="1"/>
  <c r="B55" i="26"/>
  <c r="G55" i="26" s="1"/>
  <c r="C55" i="26"/>
  <c r="B56" i="26"/>
  <c r="G56" i="26" s="1"/>
  <c r="C56" i="26"/>
  <c r="H56" i="26" s="1"/>
  <c r="B57" i="26"/>
  <c r="C57" i="26"/>
  <c r="H57" i="26" s="1"/>
  <c r="B58" i="26"/>
  <c r="G58" i="26" s="1"/>
  <c r="C58" i="26"/>
  <c r="H58" i="26" s="1"/>
  <c r="F59" i="26"/>
  <c r="B61" i="26"/>
  <c r="G61" i="26" s="1"/>
  <c r="C61" i="26"/>
  <c r="H61" i="26" s="1"/>
  <c r="B62" i="26"/>
  <c r="C62" i="26"/>
  <c r="H62" i="26" s="1"/>
  <c r="B63" i="26"/>
  <c r="G63" i="26" s="1"/>
  <c r="C63" i="26"/>
  <c r="H63" i="26" s="1"/>
  <c r="B64" i="26"/>
  <c r="G64" i="26" s="1"/>
  <c r="C64" i="26"/>
  <c r="H64" i="26" s="1"/>
  <c r="B65" i="26"/>
  <c r="G65" i="26" s="1"/>
  <c r="C65" i="26"/>
  <c r="H65" i="26" s="1"/>
  <c r="F66" i="26"/>
  <c r="B68" i="26"/>
  <c r="B73" i="26" s="1"/>
  <c r="C68" i="26"/>
  <c r="B69" i="26"/>
  <c r="C69" i="26"/>
  <c r="H69" i="26" s="1"/>
  <c r="B70" i="26"/>
  <c r="G70" i="26" s="1"/>
  <c r="C70" i="26"/>
  <c r="B71" i="26"/>
  <c r="C71" i="26"/>
  <c r="B72" i="26"/>
  <c r="C72" i="26"/>
  <c r="F73" i="26"/>
  <c r="B76" i="26"/>
  <c r="G76" i="26" s="1"/>
  <c r="C76" i="26"/>
  <c r="H76" i="26" s="1"/>
  <c r="B79" i="26"/>
  <c r="C79" i="26"/>
  <c r="B80" i="26"/>
  <c r="C80" i="26"/>
  <c r="B84" i="26"/>
  <c r="C84" i="26"/>
  <c r="B85" i="26"/>
  <c r="C85" i="26"/>
  <c r="B91" i="26"/>
  <c r="C91" i="26"/>
  <c r="F91" i="26"/>
  <c r="B92" i="26"/>
  <c r="C92" i="26"/>
  <c r="F92" i="26"/>
  <c r="B93" i="26"/>
  <c r="C93" i="26"/>
  <c r="F93" i="26"/>
  <c r="B104" i="26"/>
  <c r="J58" i="24"/>
  <c r="K58" i="24"/>
  <c r="F65" i="24"/>
  <c r="G319" i="24"/>
  <c r="J319" i="24"/>
  <c r="K319" i="24"/>
  <c r="H322" i="24"/>
  <c r="F329" i="24"/>
  <c r="G329" i="24"/>
  <c r="H329" i="24"/>
  <c r="J329" i="24"/>
  <c r="K329" i="24"/>
  <c r="F330" i="24"/>
  <c r="G330" i="24"/>
  <c r="H330" i="24"/>
  <c r="G383" i="24"/>
  <c r="H383" i="24"/>
  <c r="I383" i="24"/>
  <c r="J383" i="24"/>
  <c r="K383" i="24"/>
  <c r="C20" i="26"/>
  <c r="D20" i="26" s="1"/>
  <c r="C24" i="26"/>
  <c r="D24" i="26" s="1"/>
  <c r="C23" i="26"/>
  <c r="D23" i="26" s="1"/>
  <c r="E45" i="26" l="1"/>
  <c r="E42" i="26"/>
  <c r="E46" i="26"/>
  <c r="G93" i="26"/>
  <c r="G92" i="26"/>
  <c r="H92" i="26"/>
  <c r="E12" i="26"/>
  <c r="F12" i="26" s="1"/>
  <c r="C45" i="26"/>
  <c r="D45" i="26" s="1"/>
  <c r="H91" i="26"/>
  <c r="G91" i="26"/>
  <c r="H93" i="26"/>
  <c r="E71" i="26"/>
  <c r="D54" i="26"/>
  <c r="E68" i="26"/>
  <c r="D56" i="26"/>
  <c r="E56" i="26"/>
  <c r="E54" i="26"/>
  <c r="E58" i="26"/>
  <c r="D71" i="26"/>
  <c r="G54" i="26"/>
  <c r="D68" i="26"/>
  <c r="D73" i="26" s="1"/>
  <c r="E61" i="26"/>
  <c r="D63" i="26"/>
  <c r="C73" i="26"/>
  <c r="E73" i="26" s="1"/>
  <c r="E63" i="26"/>
  <c r="E92" i="26"/>
  <c r="D92" i="26"/>
  <c r="B86" i="26"/>
  <c r="D85" i="26"/>
  <c r="E85" i="26"/>
  <c r="C86" i="26"/>
  <c r="E84" i="26"/>
  <c r="C43" i="26"/>
  <c r="D43" i="26" s="1"/>
  <c r="D84" i="26"/>
  <c r="C42" i="26"/>
  <c r="D42" i="26" s="1"/>
  <c r="C81" i="26"/>
  <c r="D79" i="26"/>
  <c r="E79" i="26"/>
  <c r="B81" i="26"/>
  <c r="E80" i="26"/>
  <c r="D80" i="26"/>
  <c r="D93" i="26"/>
  <c r="E93" i="26"/>
  <c r="D76" i="26"/>
  <c r="E76" i="26"/>
  <c r="C16" i="26"/>
  <c r="D16" i="26" s="1"/>
  <c r="E16" i="26"/>
  <c r="F16" i="26" s="1"/>
  <c r="E91" i="26"/>
  <c r="D91" i="26"/>
  <c r="D58" i="26"/>
  <c r="D61" i="26"/>
  <c r="E64" i="26"/>
  <c r="D64" i="26"/>
  <c r="C7" i="26"/>
  <c r="D7" i="26" s="1"/>
  <c r="D55" i="26"/>
  <c r="D57" i="26"/>
  <c r="G57" i="26"/>
  <c r="E57" i="26"/>
  <c r="G69" i="26"/>
  <c r="D69" i="26"/>
  <c r="E69" i="26"/>
  <c r="G62" i="26"/>
  <c r="E62" i="26"/>
  <c r="D62" i="26"/>
  <c r="B66" i="26"/>
  <c r="G66" i="26" s="1"/>
  <c r="D72" i="26"/>
  <c r="E72" i="26"/>
  <c r="H70" i="26"/>
  <c r="D70" i="26"/>
  <c r="E70" i="26"/>
  <c r="B59" i="26"/>
  <c r="G59" i="26" s="1"/>
  <c r="H55" i="26"/>
  <c r="E55" i="26"/>
  <c r="C59" i="26"/>
  <c r="E13" i="26"/>
  <c r="F13" i="26" s="1"/>
  <c r="E22" i="26"/>
  <c r="F22" i="26" s="1"/>
  <c r="E7" i="26"/>
  <c r="C66" i="26"/>
  <c r="H66" i="26" s="1"/>
  <c r="E65" i="26"/>
  <c r="D65" i="26"/>
  <c r="E35" i="34" l="1"/>
  <c r="I37" i="34" s="1"/>
  <c r="E40" i="26"/>
  <c r="C46" i="26"/>
  <c r="D46" i="26" s="1"/>
  <c r="C40" i="26"/>
  <c r="D40" i="26" s="1"/>
  <c r="C15" i="26"/>
  <c r="D15" i="26" s="1"/>
  <c r="D59" i="26"/>
  <c r="E15" i="26"/>
  <c r="F15" i="26" s="1"/>
  <c r="E86" i="26"/>
  <c r="D86" i="26"/>
  <c r="E43" i="26"/>
  <c r="E81" i="26"/>
  <c r="D81" i="26"/>
  <c r="D66" i="26"/>
  <c r="B88" i="26"/>
  <c r="C88" i="26"/>
  <c r="H59" i="26"/>
  <c r="E59" i="26"/>
  <c r="E66" i="26"/>
  <c r="E5" i="26"/>
  <c r="F5" i="26" s="1"/>
  <c r="F7" i="26"/>
  <c r="C6" i="26"/>
  <c r="E44" i="26"/>
  <c r="S20" i="34" l="1"/>
  <c r="E24" i="34"/>
  <c r="E88" i="26"/>
  <c r="D88" i="26"/>
  <c r="C38" i="26"/>
  <c r="D38" i="26" s="1"/>
  <c r="E36" i="26"/>
  <c r="F36" i="26" s="1"/>
  <c r="E39" i="26"/>
  <c r="C39" i="26"/>
  <c r="D39" i="26" s="1"/>
  <c r="D6" i="26"/>
  <c r="C5" i="26"/>
  <c r="C41" i="26"/>
  <c r="D41" i="26" s="1"/>
  <c r="E41" i="26"/>
  <c r="C47" i="26"/>
  <c r="D47" i="26" s="1"/>
  <c r="E47" i="26"/>
  <c r="E38" i="26" l="1"/>
  <c r="E48" i="26" s="1"/>
  <c r="D5" i="26"/>
  <c r="C36" i="26"/>
  <c r="D36" i="26" s="1"/>
  <c r="D48" i="26"/>
  <c r="C48" i="26"/>
  <c r="F45" i="26" l="1"/>
  <c r="F46" i="26"/>
  <c r="F39" i="26"/>
  <c r="F40" i="26"/>
  <c r="F42" i="26"/>
  <c r="F43" i="26"/>
  <c r="F38" i="26"/>
  <c r="F44" i="26"/>
  <c r="F41" i="26"/>
  <c r="F47" i="26"/>
  <c r="F48" i="26" l="1"/>
  <c r="E36" i="34"/>
  <c r="I36" i="34" l="1"/>
  <c r="I62"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Tatjana</author>
    <author/>
  </authors>
  <commentList>
    <comment ref="G46" authorId="0" shapeId="0" xr:uid="{00000000-0006-0000-0E00-000001000000}">
      <text>
        <r>
          <rPr>
            <b/>
            <sz val="9"/>
            <color indexed="81"/>
            <rFont val="Tahoma"/>
            <family val="2"/>
            <charset val="186"/>
          </rPr>
          <t>Tatjana:</t>
        </r>
        <r>
          <rPr>
            <sz val="9"/>
            <color indexed="81"/>
            <rFont val="Tahoma"/>
            <family val="2"/>
            <charset val="186"/>
          </rPr>
          <t xml:space="preserve">
šv. Sk - eilių reg. Sist.</t>
        </r>
      </text>
    </comment>
    <comment ref="G50" authorId="0" shapeId="0" xr:uid="{00000000-0006-0000-0E00-000002000000}">
      <text>
        <r>
          <rPr>
            <b/>
            <sz val="9"/>
            <color indexed="81"/>
            <rFont val="Tahoma"/>
            <family val="2"/>
            <charset val="186"/>
          </rPr>
          <t>Tatjana:</t>
        </r>
        <r>
          <rPr>
            <sz val="9"/>
            <color indexed="81"/>
            <rFont val="Tahoma"/>
            <family val="2"/>
            <charset val="186"/>
          </rPr>
          <t xml:space="preserve">
veiklos atask (2), planai (0:SVP-2014, SPP - atskirai); vertinimo at. (2)</t>
        </r>
      </text>
    </comment>
    <comment ref="G56" authorId="0" shapeId="0" xr:uid="{00000000-0006-0000-0E00-000003000000}">
      <text>
        <r>
          <rPr>
            <b/>
            <sz val="9"/>
            <color indexed="81"/>
            <rFont val="Tahoma"/>
            <family val="2"/>
            <charset val="186"/>
          </rPr>
          <t>Tatjana:</t>
        </r>
        <r>
          <rPr>
            <sz val="9"/>
            <color indexed="81"/>
            <rFont val="Tahoma"/>
            <family val="2"/>
            <charset val="186"/>
          </rPr>
          <t xml:space="preserve">
savivaldybės žinios, v každyj dom, kas yra kas Lietuvoje, telefono knyga, veidas ir kt.</t>
        </r>
      </text>
    </comment>
    <comment ref="G57" authorId="0" shapeId="0" xr:uid="{00000000-0006-0000-0E00-000004000000}">
      <text>
        <r>
          <rPr>
            <b/>
            <sz val="9"/>
            <color indexed="81"/>
            <rFont val="Tahoma"/>
            <family val="2"/>
            <charset val="186"/>
          </rPr>
          <t>Tatjana:</t>
        </r>
        <r>
          <rPr>
            <sz val="9"/>
            <color indexed="81"/>
            <rFont val="Tahoma"/>
            <family val="2"/>
            <charset val="186"/>
          </rPr>
          <t xml:space="preserve">
transteleservis, sugardas, Aukštaitijos gidas</t>
        </r>
      </text>
    </comment>
    <comment ref="A275" authorId="0" shapeId="0" xr:uid="{00000000-0006-0000-0E00-000005000000}">
      <text>
        <r>
          <rPr>
            <b/>
            <sz val="9"/>
            <color indexed="81"/>
            <rFont val="Tahoma"/>
            <family val="2"/>
            <charset val="186"/>
          </rPr>
          <t>Tatjana:</t>
        </r>
        <r>
          <rPr>
            <sz val="9"/>
            <color indexed="81"/>
            <rFont val="Tahoma"/>
            <family val="2"/>
            <charset val="186"/>
          </rPr>
          <t xml:space="preserve">
pagal 8 ir 10 pr.</t>
        </r>
      </text>
    </comment>
    <comment ref="F275" authorId="0" shapeId="0" xr:uid="{00000000-0006-0000-0E00-000006000000}">
      <text>
        <r>
          <rPr>
            <b/>
            <sz val="9"/>
            <color indexed="81"/>
            <rFont val="Tahoma"/>
            <family val="2"/>
            <charset val="186"/>
          </rPr>
          <t>8 pr. - 1; 10 pr. - 16</t>
        </r>
        <r>
          <rPr>
            <sz val="9"/>
            <color indexed="81"/>
            <rFont val="Tahoma"/>
            <family val="2"/>
            <charset val="186"/>
          </rPr>
          <t xml:space="preserve">
</t>
        </r>
      </text>
    </comment>
    <comment ref="G275" authorId="0" shapeId="0" xr:uid="{00000000-0006-0000-0E00-000007000000}">
      <text>
        <r>
          <rPr>
            <b/>
            <sz val="9"/>
            <color indexed="81"/>
            <rFont val="Tahoma"/>
            <family val="2"/>
            <charset val="186"/>
          </rPr>
          <t>Tatjana:</t>
        </r>
        <r>
          <rPr>
            <sz val="9"/>
            <color indexed="81"/>
            <rFont val="Tahoma"/>
            <family val="2"/>
            <charset val="186"/>
          </rPr>
          <t xml:space="preserve">
8 pr. - 1; 10 pr. - 13</t>
        </r>
      </text>
    </comment>
    <comment ref="F309" authorId="0" shapeId="0" xr:uid="{00000000-0006-0000-0E00-000008000000}">
      <text>
        <r>
          <rPr>
            <b/>
            <sz val="9"/>
            <color indexed="81"/>
            <rFont val="Tahoma"/>
            <family val="2"/>
            <charset val="186"/>
          </rPr>
          <t>Statybininkų, Taikos/Draugystės, iš KD</t>
        </r>
      </text>
    </comment>
    <comment ref="A315" authorId="1" shapeId="0" xr:uid="{00000000-0006-0000-0E00-000009000000}">
      <text>
        <r>
          <rPr>
            <sz val="10"/>
            <rFont val="Arial"/>
            <family val="2"/>
            <charset val="186"/>
          </rPr>
          <t>Rekreacijos paslaugų centras</t>
        </r>
      </text>
    </comment>
    <comment ref="G321" authorId="0" shapeId="0" xr:uid="{00000000-0006-0000-0E00-00000A000000}">
      <text>
        <r>
          <rPr>
            <b/>
            <sz val="9"/>
            <color indexed="81"/>
            <rFont val="Tahoma"/>
            <family val="2"/>
            <charset val="186"/>
          </rPr>
          <t>Tatjana:</t>
        </r>
        <r>
          <rPr>
            <sz val="9"/>
            <color indexed="81"/>
            <rFont val="Tahoma"/>
            <family val="2"/>
            <charset val="186"/>
          </rPr>
          <t xml:space="preserve">
prie G.V (1600), prie Parko g. 21 (1350), prie Santarvės a. (200)</t>
        </r>
      </text>
    </comment>
    <comment ref="A328" authorId="0" shapeId="0" xr:uid="{00000000-0006-0000-0E00-00000B000000}">
      <text>
        <r>
          <rPr>
            <b/>
            <sz val="9"/>
            <color indexed="81"/>
            <rFont val="Tahoma"/>
            <family val="2"/>
            <charset val="186"/>
          </rPr>
          <t>Tatjana:</t>
        </r>
        <r>
          <rPr>
            <sz val="9"/>
            <color indexed="81"/>
            <rFont val="Tahoma"/>
            <family val="2"/>
            <charset val="186"/>
          </rPr>
          <t xml:space="preserve">
visi pg 2 tikslą</t>
        </r>
      </text>
    </comment>
    <comment ref="H328" authorId="0" shapeId="0" xr:uid="{00000000-0006-0000-0E00-00000C000000}">
      <text>
        <r>
          <rPr>
            <b/>
            <sz val="9"/>
            <color indexed="81"/>
            <rFont val="Tahoma"/>
            <family val="2"/>
            <charset val="186"/>
          </rPr>
          <t>Tatjana:</t>
        </r>
        <r>
          <rPr>
            <sz val="9"/>
            <color indexed="81"/>
            <rFont val="Tahoma"/>
            <family val="2"/>
            <charset val="186"/>
          </rPr>
          <t xml:space="preserve">
šild. Sist., IV et, 4 VIP, Kult. C., Enervizija</t>
        </r>
      </text>
    </comment>
    <comment ref="H344" authorId="0" shapeId="0" xr:uid="{00000000-0006-0000-0E00-00000D000000}">
      <text>
        <r>
          <rPr>
            <b/>
            <sz val="9"/>
            <color indexed="81"/>
            <rFont val="Tahoma"/>
            <family val="2"/>
            <charset val="186"/>
          </rPr>
          <t>Tatjana:</t>
        </r>
        <r>
          <rPr>
            <sz val="9"/>
            <color indexed="81"/>
            <rFont val="Tahoma"/>
            <family val="2"/>
            <charset val="186"/>
          </rPr>
          <t xml:space="preserve">
1 ligoninė, 3 mokyklos, 1 menų m.</t>
        </r>
      </text>
    </comment>
    <comment ref="F386" authorId="0" shapeId="0" xr:uid="{00000000-0006-0000-0E00-00000E000000}">
      <text>
        <r>
          <rPr>
            <sz val="9"/>
            <color indexed="81"/>
            <rFont val="Tahoma"/>
            <family val="2"/>
            <charset val="186"/>
          </rPr>
          <t>VšĮ(IAE regiono verslo inkubatorius, Euroregiono Ežerų kraštas derektorrato biuras, IAE regiono plėtros agentūra)</t>
        </r>
      </text>
    </comment>
    <comment ref="F405" authorId="0" shapeId="0" xr:uid="{00000000-0006-0000-0E00-00000F000000}">
      <text>
        <r>
          <rPr>
            <b/>
            <sz val="9"/>
            <color indexed="81"/>
            <rFont val="Tahoma"/>
            <family val="2"/>
            <charset val="186"/>
          </rPr>
          <t>Tatjana:</t>
        </r>
        <r>
          <rPr>
            <sz val="9"/>
            <color indexed="81"/>
            <rFont val="Tahoma"/>
            <family val="2"/>
            <charset val="186"/>
          </rPr>
          <t xml:space="preserve">
2 inv. Projektai ir 4 auditai</t>
        </r>
      </text>
    </comment>
    <comment ref="H405" authorId="0" shapeId="0" xr:uid="{00000000-0006-0000-0E00-000010000000}">
      <text>
        <r>
          <rPr>
            <b/>
            <sz val="9"/>
            <color indexed="81"/>
            <rFont val="Tahoma"/>
            <family val="2"/>
            <charset val="186"/>
          </rPr>
          <t>Tatjana:</t>
        </r>
        <r>
          <rPr>
            <sz val="9"/>
            <color indexed="81"/>
            <rFont val="Tahoma"/>
            <family val="2"/>
            <charset val="186"/>
          </rPr>
          <t xml:space="preserve">
SMART PARKO plėtros planas, darnaus judumo planas, 6 IP pagal priemones</t>
        </r>
      </text>
    </comment>
    <comment ref="H412" authorId="0" shapeId="0" xr:uid="{00000000-0006-0000-0E00-000011000000}">
      <text>
        <r>
          <rPr>
            <b/>
            <sz val="9"/>
            <color indexed="81"/>
            <rFont val="Tahoma"/>
            <family val="2"/>
            <charset val="186"/>
          </rPr>
          <t>Tatjana:</t>
        </r>
        <r>
          <rPr>
            <sz val="9"/>
            <color indexed="81"/>
            <rFont val="Tahoma"/>
            <family val="2"/>
            <charset val="186"/>
          </rPr>
          <t xml:space="preserve">
rangos ir TP sut.</t>
        </r>
      </text>
    </comment>
    <comment ref="J422" authorId="0" shapeId="0" xr:uid="{00000000-0006-0000-0E00-000012000000}">
      <text>
        <r>
          <rPr>
            <b/>
            <sz val="9"/>
            <color indexed="81"/>
            <rFont val="Tahoma"/>
            <family val="2"/>
            <charset val="186"/>
          </rPr>
          <t>Tatjana:</t>
        </r>
        <r>
          <rPr>
            <sz val="9"/>
            <color indexed="81"/>
            <rFont val="Tahoma"/>
            <family val="2"/>
            <charset val="186"/>
          </rPr>
          <t xml:space="preserve">
irklavimo bazė</t>
        </r>
      </text>
    </comment>
    <comment ref="K422" authorId="0" shapeId="0" xr:uid="{00000000-0006-0000-0E00-000013000000}">
      <text>
        <r>
          <rPr>
            <b/>
            <sz val="9"/>
            <color indexed="81"/>
            <rFont val="Tahoma"/>
            <family val="2"/>
            <charset val="186"/>
          </rPr>
          <t>Tatjana:</t>
        </r>
        <r>
          <rPr>
            <sz val="9"/>
            <color indexed="81"/>
            <rFont val="Tahoma"/>
            <family val="2"/>
            <charset val="186"/>
          </rPr>
          <t xml:space="preserve">
irklavimo bazė</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<sst xmlns="http://schemas.openxmlformats.org/spreadsheetml/2006/main" count="3869" uniqueCount="1876">
  <si>
    <t>P-05-01-01-02</t>
  </si>
  <si>
    <t>P-10-03-02-02</t>
  </si>
  <si>
    <t>Transporto lengvatomis pasinaudotų keleivių skaičius</t>
  </si>
  <si>
    <t>P-10-01-01-01</t>
  </si>
  <si>
    <t>žm. skaičius</t>
  </si>
  <si>
    <t>70 000</t>
  </si>
  <si>
    <t>30</t>
  </si>
  <si>
    <t>Vykdomų sveikatinimo programų skaičius</t>
  </si>
  <si>
    <t>P-07-01-01-01</t>
  </si>
  <si>
    <t>01.02. Uždavinys. Remti sveikatos priežiūros paslaugų teikimą nustatytų kategorijų žmonėms</t>
  </si>
  <si>
    <t>Atliktų irklavimo bazės įrengimo Visagino ežero pakrantėje darbų procentas</t>
  </si>
  <si>
    <t>20</t>
  </si>
  <si>
    <t>Miestų partnerių skaičius</t>
  </si>
  <si>
    <t>P-01-02-04-01</t>
  </si>
  <si>
    <t>P-07-01-01-02</t>
  </si>
  <si>
    <t>P-07-01-01-03</t>
  </si>
  <si>
    <t>Įsteigtų Nuolatinių komisijų neįgaliųjų klausimams spręsti skaičius</t>
  </si>
  <si>
    <t>P-07-01-01-05</t>
  </si>
  <si>
    <t>P-07-01-01-06</t>
  </si>
  <si>
    <t>Priimtų tarybos sprendimų ribojančių alkoholio vartojimą masinių renginių metu skaičius</t>
  </si>
  <si>
    <t>P-07-01-01-07</t>
  </si>
  <si>
    <t>04 Visagino savivaldybės gyventojų kultūrinio aktyvumo skatinimo ir identiteto stiprinimo programa</t>
  </si>
  <si>
    <t>P-01-01-05-02</t>
  </si>
  <si>
    <t>Mokymuose korupcijos prevencijos srityje dalyvaujančių asmenų skaičius</t>
  </si>
  <si>
    <t>asmenų skaičius</t>
  </si>
  <si>
    <t>Asmenų skaičius, dalyvaujančių darbo saugos mokymose</t>
  </si>
  <si>
    <t>P-07-01-03-02</t>
  </si>
  <si>
    <t>P-07-01-03-03</t>
  </si>
  <si>
    <t>* interneto svetainių, kuriuose skelbiama informacija apie savivaldybės veiklą, skaičius</t>
  </si>
  <si>
    <t xml:space="preserve">Išvalytas pagrindinis kolektorius (III mkr.) </t>
  </si>
  <si>
    <t>Vaikų teisių pažeidimų prevencijos įgyvendinimo priemonių skaičius</t>
  </si>
  <si>
    <t>P-06-02-01-02</t>
  </si>
  <si>
    <t>P-03-01-02-01</t>
  </si>
  <si>
    <t>Įvykdytų programos priemonių santykis nuo visų planuotų vykdyti</t>
  </si>
  <si>
    <t>P-01-01-05-01</t>
  </si>
  <si>
    <t xml:space="preserve">proc. </t>
  </si>
  <si>
    <t>R-08-01-01</t>
  </si>
  <si>
    <t>Įrengtų liftų skaičius</t>
  </si>
  <si>
    <t>02 strateginis tikslas. Gerinti socialinę aplinką teikiant kokybiškas paslaugas</t>
  </si>
  <si>
    <t>Miesto vaizdo stebėjimo kamerų tinklo funkcionavimo užtikrinimas</t>
  </si>
  <si>
    <t>P-10-02-03-02</t>
  </si>
  <si>
    <t>P-10-02-04-03</t>
  </si>
  <si>
    <t>Įrengtų lauko vasaros estradų skaičius</t>
  </si>
  <si>
    <t>Parengtų (pakoreguotų) daugiabučių namų investicijų planų skaičius</t>
  </si>
  <si>
    <t>Parengtų daugiabučių namų energinio naudingumo sertifikatų skaičius</t>
  </si>
  <si>
    <t>Įrengtų paviršinio vandens nuotekų valymo įrenginių skaičius</t>
  </si>
  <si>
    <t>P-08-01-01-06</t>
  </si>
  <si>
    <t>01.02. Uždavinys. Gerinti tiekiamo geriamojo vandens kokybę ir nuotekų surinkimą bei valymą</t>
  </si>
  <si>
    <t>P-08-01-02-01</t>
  </si>
  <si>
    <t>km</t>
  </si>
  <si>
    <t>P-10-02-01-05</t>
  </si>
  <si>
    <t>Jaunimo savarankiškos veiklos skatinimo srityje organizuotų akcijų ir renginių skaičius</t>
  </si>
  <si>
    <t>P-05-02-01-04</t>
  </si>
  <si>
    <t>06 Visagino savivaldybės socialinės paramos įgyvendinimo programa</t>
  </si>
  <si>
    <t>01 tikslas. Teikti socialinę (finansinę) paramą Visagino savivaldybės gyventojams bei skatinti socialinių paslaugų plėtrą bendruomenėje</t>
  </si>
  <si>
    <t>Suteiktos paramos dalis</t>
  </si>
  <si>
    <t>R-06-01-01</t>
  </si>
  <si>
    <t>Įdiegtų priemonių, skirtų paslaugų ir (ar) aptarnavimo kokybei gerinti, skaičius</t>
  </si>
  <si>
    <t>R-04-02-02</t>
  </si>
  <si>
    <t>Visagino miesto centralizuoto šildymo sistema pertvarkyta į uždarą</t>
  </si>
  <si>
    <t>R-10-02-05</t>
  </si>
  <si>
    <t>P-09-02-01-02</t>
  </si>
  <si>
    <t>* informacinių leidinių, kuriuose skelbiama informacija apie savivaldybės veiklą, skaičius</t>
  </si>
  <si>
    <t>01.03. Uždavinys. Vykdyti triukšmo prevenciją</t>
  </si>
  <si>
    <t>P-08-01-03-01</t>
  </si>
  <si>
    <t xml:space="preserve">taip </t>
  </si>
  <si>
    <t>Visagino miesto kelių ženklinimas (KD)</t>
  </si>
  <si>
    <t>Visagino miesto kelių duobių remontas (KD)</t>
  </si>
  <si>
    <t>Paviršinių nuotekų nuotakyno priežiūra ir einamasis remontas</t>
  </si>
  <si>
    <t>Parengtų paviršinio (lietaus) vandens nuotekų valymo įrenginių darbo projektų skaičius</t>
  </si>
  <si>
    <t>Įsisavintos Valstybės investicijų programos vykdomų projektų lėšos (10 programoje)</t>
  </si>
  <si>
    <t>01.03. Uždavinys. Užtikrinti efektyvų savivaldybei nuosavybės teise priklausančio nekilnojamojo turto naudojimą, įmonių bei įstaigų valdymą</t>
  </si>
  <si>
    <t>P-01-01-03-01</t>
  </si>
  <si>
    <t>Privatizuotų objektų skaičius</t>
  </si>
  <si>
    <t>Kelių priežiūros ir plėtros programos lėšų panaudojimas</t>
  </si>
  <si>
    <t>- pagal  pagrindinio ugdymo programą</t>
  </si>
  <si>
    <t>R-02-01-04</t>
  </si>
  <si>
    <t>03.02. Uždavinys. Vykdyti kapinių priežiūros darbus</t>
  </si>
  <si>
    <t>P-09-03-02-04</t>
  </si>
  <si>
    <t>Įrengtų informacinių lauko stendų skaičius</t>
  </si>
  <si>
    <t>Nusikalstamumo lygis (100 000 gyventojų tenka užregistruotų nusikalstamų veikų)</t>
  </si>
  <si>
    <t>E-02-05</t>
  </si>
  <si>
    <t>mažiau nei 2000</t>
  </si>
  <si>
    <t>mažiau nei 1900</t>
  </si>
  <si>
    <t>P-10-01-01-07</t>
  </si>
  <si>
    <t>Paremtų vietos iniciatyvų projektų skaičius</t>
  </si>
  <si>
    <t>Kapinių kvartalų paruošimas laidojimams</t>
  </si>
  <si>
    <t>Įrengtų naujų kapinių skaičius</t>
  </si>
  <si>
    <t>Paruoštų kvartalų laidojimui</t>
  </si>
  <si>
    <t>P-10-03-02-04</t>
  </si>
  <si>
    <t>Naujai įrengti nuotekų tinklai</t>
  </si>
  <si>
    <r>
      <t>2015 m. patvirtintas planas (savivaldybės</t>
    </r>
    <r>
      <rPr>
        <b/>
        <sz val="12"/>
        <color indexed="10"/>
        <rFont val="Times Bold Italic"/>
        <family val="1"/>
      </rPr>
      <t xml:space="preserve"> biudžeto lėšos savarankiškoms funkcijoms vykdyti</t>
    </r>
    <r>
      <rPr>
        <b/>
        <sz val="12"/>
        <rFont val="Times Bold Italic"/>
        <family val="1"/>
      </rPr>
      <t>)</t>
    </r>
  </si>
  <si>
    <t>PASKOLA</t>
  </si>
  <si>
    <t>Kultūrinių renginių ir Visagino miesto šventės organizavimas</t>
  </si>
  <si>
    <t>Paviršinių nuotekų nuotakyno sistemos tvarkymo ir remonto priemonės</t>
  </si>
  <si>
    <t>Parengtų investicinių projektų ir kitų būtinų dokumentų projektų finansavimui gauti</t>
  </si>
  <si>
    <t>P-04-01-01-03</t>
  </si>
  <si>
    <t>R-02-02-01</t>
  </si>
  <si>
    <t>P-02-02-01-01</t>
  </si>
  <si>
    <t>Įrengtų paviršinio vandens nuotekų apskaitos prietaisų skaičius</t>
  </si>
  <si>
    <t>Aliktų aplinkos oro kokybės tyrimų skaičius</t>
  </si>
  <si>
    <t>P-08-01-01-07</t>
  </si>
  <si>
    <t>P-08-01-01-08</t>
  </si>
  <si>
    <t>P-08-01-02-03</t>
  </si>
  <si>
    <t>P-05-03-01-02</t>
  </si>
  <si>
    <t>Savivaldybės nekilnojamojo turto išlaikymas</t>
  </si>
  <si>
    <t>mokyklos</t>
  </si>
  <si>
    <t>darželiai</t>
  </si>
  <si>
    <t>neform. ugd.</t>
  </si>
  <si>
    <t>Ugdymo proceso užtikrinimas</t>
  </si>
  <si>
    <t>Valstybės dotacijų, skirtų vykdyti valstybinėms (perduotoms savivaldybėms) funkcijoms, panaudojimas, proc.</t>
  </si>
  <si>
    <t>R-01-01-03</t>
  </si>
  <si>
    <t>PRODUKTO:</t>
  </si>
  <si>
    <t>01.01. Uždavinys. Organizuoti savivaldybės funkcijų įgyvendinimą</t>
  </si>
  <si>
    <t>P-09-01-01-04</t>
  </si>
  <si>
    <t>P-09-01-01-05</t>
  </si>
  <si>
    <t>val.</t>
  </si>
  <si>
    <t>Socialinės pašalpos gavėjų skaičius nuo gyventojų skaičiaus</t>
  </si>
  <si>
    <t>E-02-06</t>
  </si>
  <si>
    <t>Atliktų vidaus auditų skaičius</t>
  </si>
  <si>
    <t>05 Visagino savivaldybės bendruomeniškumo skatinimo programa</t>
  </si>
  <si>
    <t>Reguliaraus susisiekimo autobusų maršrutais nuvažiuotas atstumas</t>
  </si>
  <si>
    <t>P-10-01-01-02</t>
  </si>
  <si>
    <t>Paskolų grąžinimas ir palūkanų mokėjimas</t>
  </si>
  <si>
    <t>Savivaldybės finansinių įsipareigojimų vykdymas (paskolų grąžinimas ir palūkanų mokėjimas)</t>
  </si>
  <si>
    <t xml:space="preserve">   </t>
  </si>
  <si>
    <t>P-04-02-01-03</t>
  </si>
  <si>
    <t>Dalyvauta respublikiniuose ir tarptautiniuose renginiuose</t>
  </si>
  <si>
    <t>P-04-02-02-01</t>
  </si>
  <si>
    <t>P-04-02-02-02</t>
  </si>
  <si>
    <t>P-04-02-02-03</t>
  </si>
  <si>
    <t>P-04-02-02-04</t>
  </si>
  <si>
    <t>P-04-02-02-05</t>
  </si>
  <si>
    <t>Vykdomų formaliojo ir neformaliojo ugdymo programų skaičius savivaldybėje</t>
  </si>
  <si>
    <t>Neformaliojo švietimo programų teikėjų, registruotų ŠMIR, skaičius savivaldybėje</t>
  </si>
  <si>
    <t>R-02-01-05</t>
  </si>
  <si>
    <t>Suaugusiųjų bendrojo ugdymo klasėse besimokančiųjų skaičius</t>
  </si>
  <si>
    <t>Mokinių, besiugdančių neformaliojo ugdymo įstaigose ir kitose NVŠ programose, skaičius (pagal sutartis)</t>
  </si>
  <si>
    <t>Parengtas darnaus judumo Visagino mieste planas</t>
  </si>
  <si>
    <t>R-10-02-07</t>
  </si>
  <si>
    <t>0.50</t>
  </si>
  <si>
    <t>ha.</t>
  </si>
  <si>
    <t>Regeneruotos teritorijos plotas („Apleistų teritorijų konversija, regeneruojant buvusį karinį miestelį ir pritaikant kompleksą inovatyviai pramonei vystyti – SMART PARK įkūrimui“)</t>
  </si>
  <si>
    <t>2016 m. planas</t>
  </si>
  <si>
    <t>Finansuotų įstaigų skaičius</t>
  </si>
  <si>
    <t>03.01. Uždavinys. Tvarkyti gyvenamąją aplinką, administruoti gatvių apšvietimo paslaugas</t>
  </si>
  <si>
    <t>Vaikų, besiugdančių pagal priešmokyklinio ugdymo programas, skaičius</t>
  </si>
  <si>
    <t>07 Visagino savivaldybės sveikatos apsaugos paslaugų kokybės gerinimo programa</t>
  </si>
  <si>
    <t>11 % ir/ar mažiau nei Lietuvos lygis</t>
  </si>
  <si>
    <t>Visagino miesto centralizuotos šildymo sistemos modernizavimas ir atnaujinimas, II etapas</t>
  </si>
  <si>
    <t>Apleistų teritorijų konversija, regeneruojant buvusį karinį miestelį ir pritaikant kompleksą inovatyviai pramonei vystyti - SMART PARK įkūrimui</t>
  </si>
  <si>
    <t xml:space="preserve">Bendrakomandinė prizinė vieta tarp savivaldybių </t>
  </si>
  <si>
    <t>P-03-01-02-05</t>
  </si>
  <si>
    <t>vieta</t>
  </si>
  <si>
    <t>Organizuotų renginių neįgaliems skaičius</t>
  </si>
  <si>
    <t>P-03-01-02-06</t>
  </si>
  <si>
    <t>Įgyvendintų priemonių aplinkos apsaugos programoje dalis</t>
  </si>
  <si>
    <t>E-03-02</t>
  </si>
  <si>
    <t>Atnaujintų viešųjų pastatų skaičius</t>
  </si>
  <si>
    <t>P-10-02-01-04</t>
  </si>
  <si>
    <t>P-07-01-02-01</t>
  </si>
  <si>
    <t>03.04. Uždavinys. Sudaryti infrastruktūros sąlygas rekreacinei žvejybai plėtoti</t>
  </si>
  <si>
    <t>P-10-03-03-01</t>
  </si>
  <si>
    <t>P-10-03-04-01</t>
  </si>
  <si>
    <t>Renovuotų daugiabučių namų dalis nuo bendro daugiabučių namų skaičiaus</t>
  </si>
  <si>
    <t>R-10-02-03</t>
  </si>
  <si>
    <t>02.01. Uždavinys.  Vykdyti Visagino regioninio centro kompleksinės plėtros 2008-2013 m. investicinę programą</t>
  </si>
  <si>
    <t>02 tikslas. Plėtoti vaikų ir jaunimo socializacijos galimybes</t>
  </si>
  <si>
    <t>02 tikslas. Sudaryti sąlygas efektyvesnei, profesionalesnei savivaldybės administracijos darbo veiklai, optimizuoti savivaldybės administracijos darbą, laikantis viešumo ir skaidrumo principų</t>
  </si>
  <si>
    <t>P-02-01-01-02</t>
  </si>
  <si>
    <t>Aplinkos apsaugos rėmimo specialiosios programos priemonių įgyvendinimas lyginant su planuotomis</t>
  </si>
  <si>
    <t>-</t>
  </si>
  <si>
    <t>Pakeistų Visagino miesto apšvietimo tinklų netinkamų eksploatuoti linijų kiekis</t>
  </si>
  <si>
    <t>Mato vnt.</t>
  </si>
  <si>
    <t>2013 m. planas</t>
  </si>
  <si>
    <t>2015 m. planas</t>
  </si>
  <si>
    <t>Dainų šventėje dalyvavusių miesto kolektyvų skaičius</t>
  </si>
  <si>
    <t>P-04-02-01-04</t>
  </si>
  <si>
    <t>P-04-02-01-05</t>
  </si>
  <si>
    <t>Bendruomenės iniciatyvų, įgyvendintų su administracijos pagalba, skaičius</t>
  </si>
  <si>
    <t>Tautinių mažumų bendrijų renginiai Visagine ir reprezentacija išvykose Lietuvoje</t>
  </si>
  <si>
    <t>Tautinių mažumų bendrijų renginių skaičius užsienyje ir etninėse tėvynėse</t>
  </si>
  <si>
    <t>01.04. Uždavinys. Sudaryti sąlygas tinkamai prižiūrėti gyvūnus</t>
  </si>
  <si>
    <t>P-08-01-04-01</t>
  </si>
  <si>
    <t>Sugautų beglobių gyvūnų skaičius</t>
  </si>
  <si>
    <t>P-02-01-01-04</t>
  </si>
  <si>
    <t>Mokinių, besiugdančių pagal pradinio ugdymo programas, skaičius</t>
  </si>
  <si>
    <t>P-02-01-01-03</t>
  </si>
  <si>
    <t>Mokinių, besiugdančių pagal pagrindinio ugdymo programas, skaičius</t>
  </si>
  <si>
    <t>Gavusių paramą vietos iniciatyvų projektams įgyvendinti dalis nuo visų besikreipiančių paramos, procentas</t>
  </si>
  <si>
    <t>Gyvenamosios vietovės bendruomenės išrinktų seniūnaičių skaičius, jų darbo užtikrinimas</t>
  </si>
  <si>
    <t>Mokinių iki 18 metų pateikusių profilaktinio sveikatos patikrinimo pažymą skaičius</t>
  </si>
  <si>
    <t>Suteiktų konsultacijų mokiniams ir mokytojams skaičius</t>
  </si>
  <si>
    <t>Ugdymo įstaigose organizuotų sveikatinimo renginių skaičius</t>
  </si>
  <si>
    <t>P-07-01-02-03</t>
  </si>
  <si>
    <t>P-07-01-02-04</t>
  </si>
  <si>
    <t>P-07-01-02-05</t>
  </si>
  <si>
    <t>R-06-01-03</t>
  </si>
  <si>
    <t>Rizikos šeimos vaikų, gaunančių socialines paslaugas, skaičius</t>
  </si>
  <si>
    <t>P-10-02-04-02</t>
  </si>
  <si>
    <t>03.03. Uždavinys. Tvarkyti savivaldybės kaimiškųjų vietovių infrastruktūrą</t>
  </si>
  <si>
    <t>P-04-02-01-01</t>
  </si>
  <si>
    <t>50</t>
  </si>
  <si>
    <t>Pėsčiųjų perėjų, kuriose įrengtas ženklinnimas ir apšvietimas, skaičius</t>
  </si>
  <si>
    <t>P-06-01-03-05</t>
  </si>
  <si>
    <t xml:space="preserve"> programas, teikti pedagoginę, psichologinę, metodinę, aprūpinimo transportu ir kitą pagalbą mokiniams, mokytojams ir mokykloms</t>
  </si>
  <si>
    <t xml:space="preserve">Įgyvendintų socializacijos projektų skaičius      </t>
  </si>
  <si>
    <t>Atliktų šildymo punktų atnaujinimo darbų (II, III mikr.) apimtis</t>
  </si>
  <si>
    <t>01.01. Uždavinys. Stiprinti ir plėtoti visuomenės sveikatinimo veiklą</t>
  </si>
  <si>
    <t>09 Visagino savivaldybės ekonominės plėtros programa</t>
  </si>
  <si>
    <t>P-06-01-03-02</t>
  </si>
  <si>
    <t>Šeimų, globojančius vaikus, gavusių paramą skaičius</t>
  </si>
  <si>
    <t>P-06-01-03-03</t>
  </si>
  <si>
    <t>Priimtų tarybos sprendimų skaičius</t>
  </si>
  <si>
    <t>Organizuotų konferencijų verslo skatinimo klausimais skaičius</t>
  </si>
  <si>
    <t>Patikrintų objektų (įmonių, įstaigų, organizacijų, visuomenės informavimo priemonių, neperiodinės spaudos leidinių, reklamos ir viešųjų užrašų ir pan.) skaičius</t>
  </si>
  <si>
    <t>Pateiktų investicinio projekto finansavimo paraiškų skaičius</t>
  </si>
  <si>
    <t>P-06-01-03-07</t>
  </si>
  <si>
    <t>Bendrabučio tipo pastato, esančios Kosmoso g. 28 Visagine, patalpos pritaikytos socialinio būsto įrengimui (naujai įrengtų socialinių bustų skaičius)</t>
  </si>
  <si>
    <t>P-06-02-01-06</t>
  </si>
  <si>
    <t>Įkūrtų Savarankiško gyvenimo namų Visagine skaičius</t>
  </si>
  <si>
    <t>P-08-01-02-08</t>
  </si>
  <si>
    <t>Paremtų smulkaus ir vidutinio verslo įmonių skaičius</t>
  </si>
  <si>
    <t>R-09-01-04</t>
  </si>
  <si>
    <t>kWh</t>
  </si>
  <si>
    <t>Prižiūrimų objektų skaičius</t>
  </si>
  <si>
    <t>P-10-03-02-01</t>
  </si>
  <si>
    <t>Viešosios bibliotekos fondo dydis (knygos)</t>
  </si>
  <si>
    <t>Valstybinių švenčių, reikšmingų datų minėjimų skaičius</t>
  </si>
  <si>
    <t>Valstybinėse šventėse, minėjimuose apsilankiusių žiūrovų skaičius</t>
  </si>
  <si>
    <t>01.03. Uždavinys. Teikti paramą Visagino savivaldybės socialiai jautrių ir pažeidžiamų gyventojų grupėms, užkirsti kelią socialinės rizikos židinių formavimuisi</t>
  </si>
  <si>
    <t xml:space="preserve">Parengtų žemės sklypų planų ir/ar kadastrinių matavimų skaičius </t>
  </si>
  <si>
    <t>P-10-03-01-02</t>
  </si>
  <si>
    <t>E-03-03</t>
  </si>
  <si>
    <t>E-03-04</t>
  </si>
  <si>
    <t>02.02. Uždavinys.  Atnaujinti Visagino miesto centralizuoto šildymo sistemą</t>
  </si>
  <si>
    <t>P-10-02-02-01</t>
  </si>
  <si>
    <t>Kultūros įstaigų pateiktų projektų į nacionalinius ir ES fondus skaičius</t>
  </si>
  <si>
    <t>P-04-01-01-04</t>
  </si>
  <si>
    <t>Mėgėjų meno kolektyvų, studijų dalyvių skaičius (kultūros centre)</t>
  </si>
  <si>
    <t>Kultūros įstaigų materialinės bazės atnaujinimui skirti asignavimai</t>
  </si>
  <si>
    <t>P-02-01-02-02</t>
  </si>
  <si>
    <t>R-01-01-02</t>
  </si>
  <si>
    <t>Bendrojo naudojimo teritorijų tvarkymo ir sanitarijos darbai</t>
  </si>
  <si>
    <t>taip/ne</t>
  </si>
  <si>
    <t>01.01. Uždavinys. Sudaryti kuo palankesnes sąlygas pradėti ir plėtoti verslą</t>
  </si>
  <si>
    <t>P-09-01-01-01</t>
  </si>
  <si>
    <t>Dalyvauta verslui skatinti skirtuose renginiuose</t>
  </si>
  <si>
    <t>P-09-01-01-02</t>
  </si>
  <si>
    <t>P-09-01-01-03</t>
  </si>
  <si>
    <t>02 tikslas. Kurti palankią aplinką investicijoms</t>
  </si>
  <si>
    <t>VKC ir VVB organizuotų profesionalaus meno ir parodų skačius</t>
  </si>
  <si>
    <t>01.01. Uždavinys. Mažinti aplinkos užterštumą ir gerinti vandens telkinių, bendro naudojimo ir kitų teritorijų būklę</t>
  </si>
  <si>
    <t>Mokinių, sėkmingai išlaikiusiųjų mokyklinius ir valstybinius brandos egzaminus proc. nuo bendro laikiusiųjų mokyklinius ir valstybinius brandos egzaminus mokinių skaičiaus</t>
  </si>
  <si>
    <t>P-02-01-02-07</t>
  </si>
  <si>
    <t>P-02-01-02-08</t>
  </si>
  <si>
    <t>02.01. Uždavinys. Įgyvendinti jaunimo politiką siekiant padėti jauniems žmonėms pasirengti savarankiškam gyvenimui</t>
  </si>
  <si>
    <t>Užregistruotų nusikalstamų veikų skaičiaus mažėjimas</t>
  </si>
  <si>
    <t>R-05-03-02</t>
  </si>
  <si>
    <t>Įsteigtas Visagino savivaldybės visuomenės sveikatos priežiūros biuras</t>
  </si>
  <si>
    <t>P-07-01-01-04</t>
  </si>
  <si>
    <t>Sveikatingumo renginiuose (seminarai, konferencijos, paskaitos ir pan.) dalyvavusių mokinių skaičius</t>
  </si>
  <si>
    <t>Visagino miesto šaligatvių remonto/rekonstrukcijos darbai (KD)</t>
  </si>
  <si>
    <t>kv. m</t>
  </si>
  <si>
    <t>Finansuojamų biudžetinių įstaigų, teikiančių socialines paslaugas, skaičius</t>
  </si>
  <si>
    <t>01 tikslas. Skatinti smulkaus ir vidutinio verslo kūrimąsi ir plėtojimą, finansiškai remti smulkaus ir vidutinio verslo subjektus</t>
  </si>
  <si>
    <t>R-09-01-01</t>
  </si>
  <si>
    <t>P-06-01-02-05</t>
  </si>
  <si>
    <t xml:space="preserve">Asmenų, gavusių socialines pašalpas, skaičius </t>
  </si>
  <si>
    <t>P-06-01-02-06</t>
  </si>
  <si>
    <t>Išduotų kirsti, pertvarkyti ar genėti leidimų skaičius</t>
  </si>
  <si>
    <t>P-10-03-02-03</t>
  </si>
  <si>
    <t>Gyventojų, kurie naudojasi komunalinėmis paslaugomis, dalis nuo visų gyventojų skaičiaus</t>
  </si>
  <si>
    <t>01 tikslas. Efektyviai organizuoti Savivaldybės darbą, tinkamai įgyvendinti jos funkcijas</t>
  </si>
  <si>
    <t>REZULTATO:</t>
  </si>
  <si>
    <t>R-01-01-01</t>
  </si>
  <si>
    <t>vnt.</t>
  </si>
  <si>
    <t>10 Visagino savivaldybės viešosios infrastruktūros plėtros programa</t>
  </si>
  <si>
    <t>P-09-02-02-03</t>
  </si>
  <si>
    <t>Socialinių darbuotojų, jų padėjėjų, pakėlusių kvalifikaciją, skaičius</t>
  </si>
  <si>
    <t>P-06-02-01-03</t>
  </si>
  <si>
    <t>R-07-01-02</t>
  </si>
  <si>
    <t>R-07-01-03</t>
  </si>
  <si>
    <t>Naujai užregistruotų susirgimų (1000 suaugusiųjų/1000 vaikų) skaičius</t>
  </si>
  <si>
    <t>E-02-10</t>
  </si>
  <si>
    <t xml:space="preserve"> vnt.</t>
  </si>
  <si>
    <t>1420/2500</t>
  </si>
  <si>
    <t>1400/2450</t>
  </si>
  <si>
    <t>1390/2400</t>
  </si>
  <si>
    <t>Rekonstruotos paviršinių (lietaus) nuotekų nuotakyno dalies (kolektoriaus) ilgis (770 m), Visagino g. atkarpos rekonstrukcija</t>
  </si>
  <si>
    <t>P-10-01-01-05</t>
  </si>
  <si>
    <t>Materialinių investicijų skaičius</t>
  </si>
  <si>
    <t>R-09-02-01</t>
  </si>
  <si>
    <t>600 000</t>
  </si>
  <si>
    <t>Registruotų bedarbių dalis nuo darbingo amžiaus gyventojų</t>
  </si>
  <si>
    <t>E-04-03</t>
  </si>
  <si>
    <t>Parengtų Visagino savivaldybės visuomenės sveikatos stebėsenos (monitoringo) ataskaitų ir pasiūlymų dėl gyventojų sveikatos būklės skaičius</t>
  </si>
  <si>
    <t xml:space="preserve">Suteiktų konsultacijų skaičius (teikia visuomenės sveikatos biuras) </t>
  </si>
  <si>
    <t>R-07-01-01</t>
  </si>
  <si>
    <t>R-06-01-02</t>
  </si>
  <si>
    <t>Įgyvendintų priemonių nusikaltimų prevencijos srityje skaičius</t>
  </si>
  <si>
    <t>Vertinimo kriterijus</t>
  </si>
  <si>
    <t>R-03-01-02</t>
  </si>
  <si>
    <t>01 tikslas. Prižiūrėti ir modernizuoti savivaldybės susisiekimo viešąją infrastruktūrą</t>
  </si>
  <si>
    <t>R-10-01-01</t>
  </si>
  <si>
    <t>01.01. Uždavinys. Gerinti keleivių vežimo sąlygas</t>
  </si>
  <si>
    <t>Šeimų, gaunančių kompensacijas už šaltą vandenį, skaičius</t>
  </si>
  <si>
    <t>P-06-01-02-04</t>
  </si>
  <si>
    <t>Savivaldybės finansinių įsipareigojimų vykdymas (draudimų ir kt.)</t>
  </si>
  <si>
    <t>P-01-01-04-03</t>
  </si>
  <si>
    <t>Eur</t>
  </si>
  <si>
    <t>72 500</t>
  </si>
  <si>
    <t>73 000</t>
  </si>
  <si>
    <t>75 000</t>
  </si>
  <si>
    <t>01.01. Uždavinys. Užtikrinti efektyvią kultūros įstaigų veiklą</t>
  </si>
  <si>
    <t>P-09-01-01-08</t>
  </si>
  <si>
    <t>Sveikatinimo renginiuose dalyvavusių asmenų skaičius</t>
  </si>
  <si>
    <t>02.01. Uždavinys. Organizuoti ir koordinuoti vykdomus kultūrinius renginius</t>
  </si>
  <si>
    <t>P-02-01-01-08</t>
  </si>
  <si>
    <t>Valstybinės kalbos mokymo kursuose besimokančių žmonių skaičius (pagal kategorijas)</t>
  </si>
  <si>
    <t>P-02-01-01-09</t>
  </si>
  <si>
    <t>I kategorija</t>
  </si>
  <si>
    <t>03 tikslas. Kurti palankią turizmui aplinką</t>
  </si>
  <si>
    <t>R-09-03-01</t>
  </si>
  <si>
    <t>03.01. Uždavinys. Plėsti turizmo, rekreacijos, poilsio ir paslaugų infrastruktūrą</t>
  </si>
  <si>
    <t>P-08-01-02-04</t>
  </si>
  <si>
    <t>P-06-01-03-06</t>
  </si>
  <si>
    <t>P-09-02-03-04</t>
  </si>
  <si>
    <t>Rekonstruotų pastatų, taikant šiuolaikiškas energiją taupančias technologijas ir pritaikytas parko administravimo veiklos vykdymui, verslo inkubatoriaus įkūrimui, skaičius</t>
  </si>
  <si>
    <t>Sukurtos arba atnaujintos atviros erdvės miestų vietovėse</t>
  </si>
  <si>
    <t>89 245 (~8,9 ha)</t>
  </si>
  <si>
    <t xml:space="preserve">Išvalytas pagrindinis kolektorius (I mkr.) </t>
  </si>
  <si>
    <t>P-08-01-02-07</t>
  </si>
  <si>
    <t>P-01-02-03-02</t>
  </si>
  <si>
    <t>ES</t>
  </si>
  <si>
    <t>Lėšų, skirtų SVV rėmimui, panaudojimas</t>
  </si>
  <si>
    <t>Sukurtų naujų interneto svetainių apie Visaginą skaičius</t>
  </si>
  <si>
    <t>Rizikos šeimų, gaunančių socialines paslaugas, skaičius</t>
  </si>
  <si>
    <t>Organizuotas privalamojo darbuotojų sveikatos tikrinimas (Visagino savivaldybės administracijoje), darbuotojų skaičius</t>
  </si>
  <si>
    <t>ne daugiau 11%</t>
  </si>
  <si>
    <t>02.02. Uždavinys. Gerinti visuomenei teikiamų paslaugų kokybę, didinant jų atitikimą visuomenės poreikiams</t>
  </si>
  <si>
    <t>P-01-02-02-02</t>
  </si>
  <si>
    <t>P-01-02-02-03</t>
  </si>
  <si>
    <t>P-07-01-02-02</t>
  </si>
  <si>
    <t>P-01-02-02-01</t>
  </si>
  <si>
    <t>P-08-01-02-02</t>
  </si>
  <si>
    <t>2017 m. planas</t>
  </si>
  <si>
    <t>Mažas pajamas turinčių šeimų, gaunančių būsto šildymo išlaidų ir išlaidų karštam vandeniui kompensacijas, skaičius</t>
  </si>
  <si>
    <t>P-06-01-02-03</t>
  </si>
  <si>
    <t>Valstybinės kalbos centras</t>
  </si>
  <si>
    <t>Menų mokykla</t>
  </si>
  <si>
    <t>Kūrybos namai</t>
  </si>
  <si>
    <t>PMMMC</t>
  </si>
  <si>
    <t>4programa</t>
  </si>
  <si>
    <t>Kultūros centras</t>
  </si>
  <si>
    <t>Paramos vaikui centras</t>
  </si>
  <si>
    <t>Augimo proc.</t>
  </si>
  <si>
    <t>Mokinių skaičius</t>
  </si>
  <si>
    <t>1 mokiniui, 2015</t>
  </si>
  <si>
    <t>1 mokiniui, 2016</t>
  </si>
  <si>
    <t>Skirtumas, Eur</t>
  </si>
  <si>
    <t>Rekreacijos pasl. centras</t>
  </si>
  <si>
    <t>BENDRAS</t>
  </si>
  <si>
    <t>BENDRAS (Mokyklos)</t>
  </si>
  <si>
    <t>BENDRAS (Darželiai)</t>
  </si>
  <si>
    <t>Verslumo lygis (veikiančių SVV įmonių skaičius tenkantis 1000 gyventojų)</t>
  </si>
  <si>
    <t>E-04-01</t>
  </si>
  <si>
    <t>Naujai įregistruotų įmonių skaičius</t>
  </si>
  <si>
    <t>E-04-02</t>
  </si>
  <si>
    <t>Priemonių, skatinančių turizmo plėtrą savivaldybėje, skaičius</t>
  </si>
  <si>
    <t>P-09-03-01-02</t>
  </si>
  <si>
    <t>01 tikslas. Racionaliai naudojant lėšas, užtikrinti kultūros įstaigų funkcionalumą ir efektyvų darbą</t>
  </si>
  <si>
    <t>Įstaigose organizuotų renginių skaičius</t>
  </si>
  <si>
    <t>P-02-01-01-12</t>
  </si>
  <si>
    <t>P-02-01-01-13</t>
  </si>
  <si>
    <t>1; 52</t>
  </si>
  <si>
    <t>BENDRAS (Neform)</t>
  </si>
  <si>
    <t>P-01-01-02-02</t>
  </si>
  <si>
    <t>P-01-01-02-03</t>
  </si>
  <si>
    <t>6 000</t>
  </si>
  <si>
    <t>Suteiktų pirminės teisinės pagalbos konsultacijų skaičius</t>
  </si>
  <si>
    <t>P-01-01-02-04</t>
  </si>
  <si>
    <t>02.04. Uždavinys. Renovuoti ir įrengti automobilių stovėjimo, dviračių ir pėsčiųjų takus, sporto ir laisvalaikio aikšteles</t>
  </si>
  <si>
    <t>P-10-02-04-01</t>
  </si>
  <si>
    <t>Vykdomų projektų, skatinančių socialinių paslaugų plėtrą, skaičius</t>
  </si>
  <si>
    <t>R-06-02-03</t>
  </si>
  <si>
    <t>Registruotų paraiškų skaičius (I.Dovidovičienė)</t>
  </si>
  <si>
    <t>P-01-01-01-02</t>
  </si>
  <si>
    <t>Renovuotų sporto ir laisvalaikio aikštelių skaičius</t>
  </si>
  <si>
    <t>02.05. Uždavinys. Remontuoti ir prižiūrėti savivaldybės turtą</t>
  </si>
  <si>
    <t>Įsigytų triukšmomačių skaičius</t>
  </si>
  <si>
    <t>01.01. Uždavinys.  Užtikrinti efektyvią biudžetinių įstaigų veiklą</t>
  </si>
  <si>
    <t>2018 m. planas</t>
  </si>
  <si>
    <t>P-10-03-01-04</t>
  </si>
  <si>
    <t>Įrengtų viešojo dizaino elementų skaičius</t>
  </si>
  <si>
    <t>P-09-03-01-04</t>
  </si>
  <si>
    <t>R-06-01-04</t>
  </si>
  <si>
    <t>2019 m. planas</t>
  </si>
  <si>
    <t>Organizuotų tarptautinių vaizdo konferencijų, svečių vizitų (susitikimų) skaičius</t>
  </si>
  <si>
    <t>0; 2</t>
  </si>
  <si>
    <t>50-52</t>
  </si>
  <si>
    <t>P-10-03-01-01</t>
  </si>
  <si>
    <t>R-06-02-02</t>
  </si>
  <si>
    <t>Įkurtų vaikų dienos centrų skaičius</t>
  </si>
  <si>
    <t>Vaikų, kuriems vaikų dienos centre teikiamos socialinės paslaugos, skaičius</t>
  </si>
  <si>
    <t>P-06-02-01-05</t>
  </si>
  <si>
    <t>P-01-01-02-01</t>
  </si>
  <si>
    <t>02 Visagino savivaldybės švietimo paslaugų plėtros programa</t>
  </si>
  <si>
    <t>Bendrųjų ugdymo planų valandų, skirtų papildomajam ugdymui, panaudojimas</t>
  </si>
  <si>
    <t>P-02-01-01-05</t>
  </si>
  <si>
    <t>Remontuotų savivaldybės įstaigų skaičius</t>
  </si>
  <si>
    <t>Mokinių, sėkmingai išlaikiusių mokyklinius ir valstybinius brandos egzaminus, skaičius</t>
  </si>
  <si>
    <t>P-02-01-02-06</t>
  </si>
  <si>
    <t>Pastatų konstrukcijų remontas, avar. darbai</t>
  </si>
  <si>
    <t>Savivaldybės gatvių apšvietimas</t>
  </si>
  <si>
    <t>Gerosios vilties</t>
  </si>
  <si>
    <t>Draugystės</t>
  </si>
  <si>
    <t>Verdenės</t>
  </si>
  <si>
    <t>Žiburio</t>
  </si>
  <si>
    <t>Kūlverstukas</t>
  </si>
  <si>
    <t>Auksinis raktelis</t>
  </si>
  <si>
    <t>Auksinis gaidelis</t>
  </si>
  <si>
    <t>Ąžuoliukas</t>
  </si>
  <si>
    <t>Gintarėlis</t>
  </si>
  <si>
    <t>01 Visagino savivaldybės valdymo tobulinimo programa</t>
  </si>
  <si>
    <t>R-10-02-01</t>
  </si>
  <si>
    <t>R-10-02-02</t>
  </si>
  <si>
    <t>03.01. Uždavinys. Kurti saugią aplinką Visagino savivaldybėje</t>
  </si>
  <si>
    <t>Kvalifikaciją kėlusių darbuotojų dalis nuo visų darbuotojų</t>
  </si>
  <si>
    <t>R-01-02-01</t>
  </si>
  <si>
    <t>Informacinių pranešimų apie savivaldybės veiklą skaičius</t>
  </si>
  <si>
    <t>R-01-02-02</t>
  </si>
  <si>
    <t>01 tikslas. Skatinti savivaldybės gyventojus užsiimti įvairia sportine veikla</t>
  </si>
  <si>
    <t>Savivaldybėje organizuotų renginių skaičius</t>
  </si>
  <si>
    <t>01.01. Uždavinys.  Skatinti vietos bendruomenių iniciatyvas</t>
  </si>
  <si>
    <t>02 tikslas. Sukurti palankią aplinką jauno žmogaus vertingam gyvenimui ir saviraiškai savivaldybės teritorijoje</t>
  </si>
  <si>
    <t>R-05-03-01</t>
  </si>
  <si>
    <t>P-10-01-01-03</t>
  </si>
  <si>
    <t>01.02. Uždavinys. Prižiūrėti bei tvarkyti (remontuoti) miesto ir savivaldybės susisiekimo viešąją infrastruktūrą</t>
  </si>
  <si>
    <t>100</t>
  </si>
  <si>
    <t>02 tikslas. Prižiūrėti ir modernizuoti savivaldybės viešąją infrastruktūrą</t>
  </si>
  <si>
    <t>Abiturientų, įstojusių į aukštąsias mokyklas, dalis nuo visų abiturientų skaičiaus</t>
  </si>
  <si>
    <t>Socialines paslaugas gavusių asmenų skaičius</t>
  </si>
  <si>
    <t>01.02. Uždavinys. Užtikrinti efektyvų valstybinių (perduotų savivaldybei) ir savarankiškų savivaldybės funkcijų vykdymą</t>
  </si>
  <si>
    <t xml:space="preserve">Organizuotų įvairių visuomenės sveikatingumo stiprinimo skatinimo renginių skaičius </t>
  </si>
  <si>
    <t>E-01-01</t>
  </si>
  <si>
    <t>proc.</t>
  </si>
  <si>
    <t>Vykusių akcijų ekologijos srityje skaičius</t>
  </si>
  <si>
    <t>R-08-01-03</t>
  </si>
  <si>
    <t>02.01. Uždavinys.  Pritraukti ES ir kitų fondų lėšas miesto plėtros projektams įgyvendinti</t>
  </si>
  <si>
    <t>P-09-02-01-01</t>
  </si>
  <si>
    <t>02.02. Uždavinys.  Kurti aplinką, kuri sąlygotų investicijų pritraukimą</t>
  </si>
  <si>
    <t>03 Visagino savivaldybės kūno kultūros ir sporto plėtros programa</t>
  </si>
  <si>
    <t>02.06. Uždavinys. Vykdyti Visagino miesto energetinio efektyvumo didinimo daugiabučiuose namuose programą „Visagino EnerVizija“</t>
  </si>
  <si>
    <t>P-10-02-06-01</t>
  </si>
  <si>
    <t>P-01-01-03-02</t>
  </si>
  <si>
    <t>Dalyvauta turizmui vystyti skirtuose renginiuose skaičius</t>
  </si>
  <si>
    <t>P-09-03-02-01</t>
  </si>
  <si>
    <t>P-09-03-02-02</t>
  </si>
  <si>
    <t>1</t>
  </si>
  <si>
    <t>Integralios pagalbos gavėjų skaičius</t>
  </si>
  <si>
    <t>Įgyvendintų  projektų ir organizuotų renginių skaičius vaikų ir jaunimo socializacijos bei jaunimo politikos srityje</t>
  </si>
  <si>
    <t>E-02-04</t>
  </si>
  <si>
    <t>Įgyvendintų/įgyvendinamų investicinių projektų, finansuojamų iš ES ir kitų fondų paramos</t>
  </si>
  <si>
    <t>Įrengtų kolumbariumų skaičius</t>
  </si>
  <si>
    <t>02.02. Uždavinys. Aktyvinti bendruomenę ugdant pilietiškumą, sudarant sąlygas jos nariams dalyvauti konkursuose, vietos ir kitų regionų koncertinėse programose ir mokymuose bei profesionalaus meno renginiuose pagal amžiaus grupes</t>
  </si>
  <si>
    <t>01 tikslas. Kurti saugią, švarią ir sveiką aplinką</t>
  </si>
  <si>
    <t>Lavinamosiose klasėse besiugdančių specialiųjų poreikių mokinių skaičius</t>
  </si>
  <si>
    <t>Mokinių, besiugdančių pagal vidurinio ugdymo programas, skaičius</t>
  </si>
  <si>
    <t>Įregistruotų civilinės būklės aktų skaičius</t>
  </si>
  <si>
    <t>Mokyklų, dalyvaujančių nacionalinio lygmens projektuose partnerio teise, skaičius</t>
  </si>
  <si>
    <t>Suteiktos paramos dalis (dantų protezavimo išlaidų kompensavimas)</t>
  </si>
  <si>
    <t>Parengtų techninių projektų skaičius</t>
  </si>
  <si>
    <t>P-09-03-01-03</t>
  </si>
  <si>
    <t>R-03-01-01</t>
  </si>
  <si>
    <t>Socialinių paslaugų centras</t>
  </si>
  <si>
    <t>P-02-01-01-11</t>
  </si>
  <si>
    <t>02.01. Uždavinys. Užtikrinti efektyvų ir sistemingą savivaldybės administracijos valstybės tarnautojų ir darbuotojų mokymą</t>
  </si>
  <si>
    <t>P-08-01-01-03</t>
  </si>
  <si>
    <t>P-08-01-01-04</t>
  </si>
  <si>
    <t>skaičius</t>
  </si>
  <si>
    <t>Įstaigos pajamos ugdymui</t>
  </si>
  <si>
    <t>Apšiltintų viešųjų pastatų skaičius</t>
  </si>
  <si>
    <t>P-05-03-01-01</t>
  </si>
  <si>
    <t>P-05-03-02-01</t>
  </si>
  <si>
    <t>03 tikslas. Kurti saugią ir patogią gyvenimo aplinką</t>
  </si>
  <si>
    <t xml:space="preserve">03.03. Uždavinys. Remti daugiabučių namų savininkus (bendrijas) </t>
  </si>
  <si>
    <t>02.03. Uždavinys. Sudaryti sąlygas sukurti darbo vietas aukštospridėtinės vertės (inovatyviai) pramonei ir verslui vystyti Visagine, plėtojant jį kaip šalies Energetikos kompetencijų centrą</t>
  </si>
  <si>
    <t>P-09-02-03-01</t>
  </si>
  <si>
    <t>Specialistų, dalyvavusių kvalifikacijos kėlimo kursuose, dalis nuo bendro sporto srities specialistų skaičiaus</t>
  </si>
  <si>
    <t>Sukurtų naujų darbo vietų SVV subjektuose, kuriems buvo suteikta finansinė parama iš SVV plėtros skatinimo priemonės</t>
  </si>
  <si>
    <t>Gavusių paramą ūkio subjektų dalis nuo visų besikreipiančių paramos iš SVV plėtros skatinimo priemonės, procentas</t>
  </si>
  <si>
    <t>13 % ir/ar mažiau nei Lietuvos lygis</t>
  </si>
  <si>
    <t>Formaliojo ir neformaliojo ugdymo paslaugas teikiančių įstaigų/organizacijų skaičius</t>
  </si>
  <si>
    <t>Atliktų valdymo tobulinimo analizių skaičius</t>
  </si>
  <si>
    <t>Suremontuotų gatvių (kelių) (su aplinkinės teritorijos sutvarkymo darbais), įgyvendinant investicinius projektus, skaičius</t>
  </si>
  <si>
    <t>Įgyvendintų/įgyvendinamų projektų, modernizuojant savivaldybės viešąją infrastruktūrą, skaičius</t>
  </si>
  <si>
    <t xml:space="preserve">02 tikslas. Įgyvendinti valstybinę kultūros politiką per kultūrinius renginius, valstybei, tautai, savivaldybei reikšmingų sukakčių ir datų minėjimus, įtraukiant į jos vyksmą kuo platesnę bendruomenės dalį </t>
  </si>
  <si>
    <t>Įgyvendintų projektų skaičius</t>
  </si>
  <si>
    <t>Natūrali gyventojų kaita</t>
  </si>
  <si>
    <t>E-02-08</t>
  </si>
  <si>
    <t>Vienas gyventojas vidutiniškai apsilankė poliklinikose ir ambulatorijose</t>
  </si>
  <si>
    <t>Apšvietimo tinklų ir elektros įrangos remontas ir aptarnavimas</t>
  </si>
  <si>
    <t>P-03-01-02-03</t>
  </si>
  <si>
    <t>II kategorija</t>
  </si>
  <si>
    <t>III kategorija</t>
  </si>
  <si>
    <t>P-02-01-01-10</t>
  </si>
  <si>
    <t>60 000</t>
  </si>
  <si>
    <t>Į VKC filialo veiklą įtrauktų NVO skaičius</t>
  </si>
  <si>
    <t>P-01-01-02-06</t>
  </si>
  <si>
    <t>Paremtų projektų, skirtų lygioms galimybėms užtikrinti, skaičius</t>
  </si>
  <si>
    <t>P-05-01-01-03</t>
  </si>
  <si>
    <t>P-06-01-03-08</t>
  </si>
  <si>
    <t>P-08-01-01-09</t>
  </si>
  <si>
    <t>P-10-02-01-01</t>
  </si>
  <si>
    <t>02.04. Uždavinys. Informuoti visuomenę apie savivaldybės veiklą ir formuoti teigiamą savivaldybės įvaizdį, plėtoti dalykinius santykius ir ryšius su tarptautinėmis ir vietinėmis institucijomis ir organizacijomis</t>
  </si>
  <si>
    <t>2 programa</t>
  </si>
  <si>
    <t>3 programa</t>
  </si>
  <si>
    <t>6 programa</t>
  </si>
  <si>
    <t>Įvairių renginių (pranešimų, paskaitų, pamokų, diskusijų, konkursų ir kt.) alkoholio, tabako ir narkotikų vartojimo prevencijos klausimais skaičius</t>
  </si>
  <si>
    <t>Organizuotų įvairių renginių (pranešimų, paskaitų, pamokų, diskusijų, konkursų ir kt.) užkrečiamųjų ligų profilaktikos ir asmens higienos klausimais skaičius</t>
  </si>
  <si>
    <t>įmonių skaičius</t>
  </si>
  <si>
    <t>03 strateginis tikslas. Plėtoti savivaldybės inžinerinę, susisiekimo ir rekreacinę infrastruktūrą, kurti palankią gyvenamąją aplinką</t>
  </si>
  <si>
    <t>Išmestų teršalų kiekis į atmosferą iš stacionarių taršos šaltinių</t>
  </si>
  <si>
    <t>Vasaros užimtumo programų dalyvių skaičius</t>
  </si>
  <si>
    <t>P-01-02-01-01</t>
  </si>
  <si>
    <t>darbuotojų skaičius</t>
  </si>
  <si>
    <t>Įgijusių išsilavinimą pagal ugdymo programas mokinių dalis:</t>
  </si>
  <si>
    <t>R-02-01-03</t>
  </si>
  <si>
    <t>- pagal vidurinio ugdymo programą</t>
  </si>
  <si>
    <t>Pateiktų paraiškų projektų finansavimui gauti skaičius</t>
  </si>
  <si>
    <t>Registruotų vartotojų skaičius (viešojoje bibliotekoje)</t>
  </si>
  <si>
    <t>P-04-01-01-01</t>
  </si>
  <si>
    <t>R-04-01-01</t>
  </si>
  <si>
    <t>R-04-01-02</t>
  </si>
  <si>
    <t>R-04-01-03</t>
  </si>
  <si>
    <t>Projektų, skirtų neįgaliųjų socialinei reabilitacijai, skaičius</t>
  </si>
  <si>
    <t>P-06-02-01-01</t>
  </si>
  <si>
    <t>5</t>
  </si>
  <si>
    <t xml:space="preserve">5 </t>
  </si>
  <si>
    <t>Išvalytų vandens telkinių, kuriuose atliekami vandens kokybės tyrimai, skaičius</t>
  </si>
  <si>
    <t>ne daugiau 600 tonų (ne daugiau 30 kg vienam gyventojui)</t>
  </si>
  <si>
    <t>ne daugiau 550 tonų (ne daugiau 28 kg vienam gyventojui)</t>
  </si>
  <si>
    <t>01.01. Uždavinys. Užtikrinti efektyvią savivaldybės biudžetinių socialinių paslaugų įstaigų veiklą</t>
  </si>
  <si>
    <t>P-02-01-02-01</t>
  </si>
  <si>
    <t>P-02-01-01-06</t>
  </si>
  <si>
    <t>P-02-01-01-07</t>
  </si>
  <si>
    <t>03.02. Uždavinys.  Užtikrinti turizmo informacijos sklaidą, skatinti turizmo plėtrą savivaldybėje</t>
  </si>
  <si>
    <t>P-09-03-02-03</t>
  </si>
  <si>
    <t>Užtikrinta Visagino rekreacijos paslaugų centro filialo „Visagino parkas“ veikla</t>
  </si>
  <si>
    <t>Parengtas savivaldybės rinkodaroas planas</t>
  </si>
  <si>
    <t>P-09-01-01-09</t>
  </si>
  <si>
    <t>10</t>
  </si>
  <si>
    <t>P-09-01-01-07</t>
  </si>
  <si>
    <t xml:space="preserve">vnt. </t>
  </si>
  <si>
    <t>P-08-01-02-05</t>
  </si>
  <si>
    <t>P-08-01-02-06</t>
  </si>
  <si>
    <t>Organizuotų jaunimo verslumui skatinti renginių skaičius</t>
  </si>
  <si>
    <t>80 000</t>
  </si>
  <si>
    <t>R-08-01-04</t>
  </si>
  <si>
    <t>P-01-01-04-02</t>
  </si>
  <si>
    <t>Parengtų techninių dokumentų skaičius</t>
  </si>
  <si>
    <t>1 200</t>
  </si>
  <si>
    <t>01.04. Uždavinys. Sudaryti sąlygas iš anksto negalimoms suplanuoti priemonėms vykdyti bei savivaldybės įsipareigojimams įgyvendinti</t>
  </si>
  <si>
    <t>Atgimimo</t>
  </si>
  <si>
    <t>2015 m. Tūkst. Eur</t>
  </si>
  <si>
    <t>2016 m. Tūkst. Eur</t>
  </si>
  <si>
    <t>2016 m. Dalis, %</t>
  </si>
  <si>
    <t>Socialinių pašalpų ir kompensacijų mokėjimas</t>
  </si>
  <si>
    <t>Socialinių pašalpų ir kompensacijų skaičiavimas</t>
  </si>
  <si>
    <t>P-03-01-02-02</t>
  </si>
  <si>
    <t>VB</t>
  </si>
  <si>
    <t>Parengtų papildomų komunalinių atliekų ir antrinių žaliavų surinkimo konteinerių aikštelių įrengimo techninių projektų skaičius</t>
  </si>
  <si>
    <t>P-08-01-01-05</t>
  </si>
  <si>
    <t>02.01. Uždavinys.  Skatinti socialinių paslaugų plėtrą bendruomenėje</t>
  </si>
  <si>
    <t>Asmenų, gavusių globos (rūpybos) išmokas, skaičius</t>
  </si>
  <si>
    <t>P-06-01-02-07</t>
  </si>
  <si>
    <t>Mokinių, gavusių socialinę paramą, skaičius</t>
  </si>
  <si>
    <t>Mokinių, lankančių sporto įstaigą, skaičius</t>
  </si>
  <si>
    <t>P-03-01-01-01</t>
  </si>
  <si>
    <t>01.02. Uždavinys. Plėtoti ir tobulinti sporto varžybas ir sporto sveikatingumo renginius siekiant įtraukti vaikus, jaunimą ir kitas gyventojų grupes į sportinę veiklą, rengti sporto specialistus</t>
  </si>
  <si>
    <t>Įsigytų antrinių žaliavų surinkimo konteinerių skaičius</t>
  </si>
  <si>
    <t>Įrengtų mišrių komunalinių atliekų ir antrinių žaliavų konteinerių aikštelių skaičius</t>
  </si>
  <si>
    <t>2015 m. Dalis, %</t>
  </si>
  <si>
    <t>R-01-01-04</t>
  </si>
  <si>
    <t>Įgyvendintų rekomendacijų santykis nuo pateiktų vidaus audito metu rekomendacijų, proc.</t>
  </si>
  <si>
    <t>Darbuotojų, kėlusių savo kvalifikaciją skaičius</t>
  </si>
  <si>
    <t>Įrengtų turistinių stovyklaviečių (kempingų), sutvarkant poilsio zoną, skaičius</t>
  </si>
  <si>
    <t>P-04-01-01-02</t>
  </si>
  <si>
    <t>P-10-01-01-04</t>
  </si>
  <si>
    <t>R-09-01-05</t>
  </si>
  <si>
    <t>R-09-01-06</t>
  </si>
  <si>
    <t>SVV subjektų, gavusių negrąžintiną finansinę paramą, skaičius</t>
  </si>
  <si>
    <t>02 tikslas. Užtikrinti ir skatinti socialinių paslaugų teikimą bei plėtrą bendruomenėje</t>
  </si>
  <si>
    <t>R-06-02-01</t>
  </si>
  <si>
    <t>P-09-02-03-02</t>
  </si>
  <si>
    <t>2</t>
  </si>
  <si>
    <t>0</t>
  </si>
  <si>
    <t>Pateiktų projektinių pasiūlymų projektų finansavimui gauti skaičius</t>
  </si>
  <si>
    <t>Įgyvendinamų/įgyvendintų projektų turizmo, rekreacijos, poilsio ir paslaugų srityje skaičius</t>
  </si>
  <si>
    <t>Įkurtų turizmo informacijos centrų skaičius</t>
  </si>
  <si>
    <t>R-09-03-02</t>
  </si>
  <si>
    <t>Įrengtų aktyvaus poilsio, sporto ir turizmo traukos objektų skaičius</t>
  </si>
  <si>
    <t>P-09-03-01-01</t>
  </si>
  <si>
    <t>R-04-02-01</t>
  </si>
  <si>
    <t>Viešoji biblioteka</t>
  </si>
  <si>
    <t>Priemonės pavadinimas</t>
  </si>
  <si>
    <t>E-02-01</t>
  </si>
  <si>
    <t>E-02-02</t>
  </si>
  <si>
    <t>E-02-03</t>
  </si>
  <si>
    <t>Vaikų, besiugdančių pagal ikimokyklinio  ugdymo programas, skaičius</t>
  </si>
  <si>
    <t>P-02-01-01-01</t>
  </si>
  <si>
    <t>Keleivių vežimo nuostolių padengimas</t>
  </si>
  <si>
    <t>P-07-01-03-01</t>
  </si>
  <si>
    <t>Programa</t>
  </si>
  <si>
    <t>72 000</t>
  </si>
  <si>
    <t>65 000</t>
  </si>
  <si>
    <t>Darbo vietų, kuriems atliktas rizikos vertinimas, skaičius</t>
  </si>
  <si>
    <t>Kultūros įstaigų skaičius</t>
  </si>
  <si>
    <t>P-02-01-01-14</t>
  </si>
  <si>
    <t>P-02-01-01-15</t>
  </si>
  <si>
    <t>P-02-01-02-03</t>
  </si>
  <si>
    <t>Šalies olimpiadose ir konkursuose prizines vietas laimėjusiųjų mokinių skaičius</t>
  </si>
  <si>
    <t>P-02-01-02-04</t>
  </si>
  <si>
    <t>P-02-01-02-05</t>
  </si>
  <si>
    <t>P-02-01-02-09</t>
  </si>
  <si>
    <t>* leidinio "V každyj dom" numerių skaičius (per metus)</t>
  </si>
  <si>
    <t>SVV plėtros skatinimas savivaldybėje</t>
  </si>
  <si>
    <t>priemonės virš 30 tūkst. Eur</t>
  </si>
  <si>
    <t>Organizuotų ir įvykdytų kelionių dalis nuo pateiktų paraiškų skaičiaus</t>
  </si>
  <si>
    <t>01 tikslas. Užtikrinti ugdymo programų įvairovę, paslaugų prieinamumą ir kokybę</t>
  </si>
  <si>
    <t>R-02-01-01</t>
  </si>
  <si>
    <t>Asmenų, atlikusių viešuosius darbus, skaičius</t>
  </si>
  <si>
    <t>P-01-01-02-05</t>
  </si>
  <si>
    <t>P-10-02-05-03</t>
  </si>
  <si>
    <t>P-10-02-03-01</t>
  </si>
  <si>
    <t>P-09-02-02-01</t>
  </si>
  <si>
    <t>Virš 0 (teigiamas skaičius)</t>
  </si>
  <si>
    <t>P-04-02-01-02</t>
  </si>
  <si>
    <t>R-05-01-01</t>
  </si>
  <si>
    <t>Prižiūrimos, tvarkomos bendro naudojimo teritorijos</t>
  </si>
  <si>
    <t>01.02. Uždavinys. Organizuoti renginius, turinčius įtakos ugdymo proceso kokybei, skirtus tęstiniam mokymuisi</t>
  </si>
  <si>
    <t>Valstybės investicijų programos vykdomų projektų skaičius (10 programoje)</t>
  </si>
  <si>
    <t>01.03. Uždavinys. Užtikrinti Savivaldybės darbuotojų saugą darbe</t>
  </si>
  <si>
    <t>Įrengtų elektromobilių greito įkrovimo prieigų skaičius</t>
  </si>
  <si>
    <t>Nacionalinių neformalių jaunimo ir mokinių susivienijimų, kuriuose atstovaujama, skaičius</t>
  </si>
  <si>
    <t>P-05-02-01-02</t>
  </si>
  <si>
    <t xml:space="preserve">kv. m </t>
  </si>
  <si>
    <t>m</t>
  </si>
  <si>
    <t>Viešosios komunalinių atliekų tvarkymo paslaugos teikimas atliekų turėtojams</t>
  </si>
  <si>
    <t>Savivaldybės įstaigų veiklos organizavimas</t>
  </si>
  <si>
    <t>SB</t>
  </si>
  <si>
    <t>Atlikta miesto paviršinių nuotekų tvarkymo sistemų inventorizacija (dokumentų paketas)</t>
  </si>
  <si>
    <t>E-03-01</t>
  </si>
  <si>
    <t>tonos (kg 1 gyventojui)</t>
  </si>
  <si>
    <t>Organizuotų mokymų verslininkams skaičius</t>
  </si>
  <si>
    <t>P-09-01-01-06</t>
  </si>
  <si>
    <t>R-05-03-03</t>
  </si>
  <si>
    <t>Savivaldybės vidinės ir tarptautinės migracijos saldo</t>
  </si>
  <si>
    <t>E-02-07</t>
  </si>
  <si>
    <t>2 lentelė</t>
  </si>
  <si>
    <t>Socialinės globos paslaugų gavėjų skaičius socialinių paslaugų įstaigose</t>
  </si>
  <si>
    <t>01.02. Uždavinys. Užtikrinti socialinių išmokų ir kompensacijų mokėjimą</t>
  </si>
  <si>
    <t>P-06-01-02-01</t>
  </si>
  <si>
    <t>Nėščių moterų, gavusių vienkartines išmokas, skaičius</t>
  </si>
  <si>
    <t>P-06-01-02-02</t>
  </si>
  <si>
    <t>Nusikalstamumo mažinimas, panaudojant vaizdo stebėjimo kamerų tinklą</t>
  </si>
  <si>
    <t>Priimtų administracijos direktoriaus įsakymų veiklos klausimais skaičius</t>
  </si>
  <si>
    <t>Organizuotų turto nuomos konkursų skaičius</t>
  </si>
  <si>
    <t>Patvirtintų strateginio planavimo ir veiklos vertinimo dokumentų ir ataskaitų skaičius</t>
  </si>
  <si>
    <t>Surengtų viešųjų pirkimų skaičius</t>
  </si>
  <si>
    <t>Gavusių paramą ūkio subjektų skaičius</t>
  </si>
  <si>
    <t>P-01-01-01-01</t>
  </si>
  <si>
    <t>Rekonstruotų teniso kortų skaičius</t>
  </si>
  <si>
    <t>Įgyvendintų energiją taupančių priemonių, namų techninių defektų, kurie kelią grėsmę namo ar atskirų jo konstrukcijų stabilumui ir (ar) žmonių saugumui, pašalinimo (remonto) darbų, skaičius</t>
  </si>
  <si>
    <t>P-05-03-02-02</t>
  </si>
  <si>
    <t>P-05-03-02-03</t>
  </si>
  <si>
    <t>P-05-03-02-04</t>
  </si>
  <si>
    <t>Įsteigtų naujų Bendrijų skaičius</t>
  </si>
  <si>
    <t>R-05-03-04</t>
  </si>
  <si>
    <t>01 strateginis tikslas. Gerinti savivaldybės valdymą, formuoti Visagino savivaldybės, kaip modernios, šiuolaikiškai besitvarkančios savivaldybės įvaizdį</t>
  </si>
  <si>
    <t>EFEKTO:</t>
  </si>
  <si>
    <t>Gyventojų, kurie savivaldybės administracijos veiklą vertina palankiai, dalis</t>
  </si>
  <si>
    <t>Naujų kapinių techninio projekto parengimas ir naujų kapinių įrengimas, kolumbariumo įrengimas</t>
  </si>
  <si>
    <t>04 strateginis tikslas. Kurti ekonominę aplinką, palankią pramonei, verslui, turizmui, investicijoms ir žinių ekonomikai plėtoti</t>
  </si>
  <si>
    <t>03 tikslas. Teikti gyventojams kokybiškas komunalines paslaugas, prižiūrėti ir remontuoti objektus, kurti saugią ir patogią gyvenimo aplinką</t>
  </si>
  <si>
    <t>R-10-03-01</t>
  </si>
  <si>
    <t>Renovuotų daugiabučių namų skaičius</t>
  </si>
  <si>
    <t>Remontuojamų savivaldybės biudžetinių įstaigų dalis nuo biudžetinių įstaigų skaičiaus</t>
  </si>
  <si>
    <t>Paaiškinumas</t>
  </si>
  <si>
    <t>Vertinimo kriterijaus kodas</t>
  </si>
  <si>
    <t>Vykdytojas</t>
  </si>
  <si>
    <t>Elektobusų skaičius mieste</t>
  </si>
  <si>
    <t>P-10-01-01-08</t>
  </si>
  <si>
    <t>0.5</t>
  </si>
  <si>
    <t>0.8</t>
  </si>
  <si>
    <t>Įrengtų automobilių stovėjimo aikštelių skaičius</t>
  </si>
  <si>
    <t>R-10-02-06</t>
  </si>
  <si>
    <t>Visagino savivaldybės administracija</t>
  </si>
  <si>
    <t>Sporto centras</t>
  </si>
  <si>
    <t>Mokinių, organizuotai vežiojamų į (iš) mokyklas(os) (iš/į kaimo vietovių), skaičius</t>
  </si>
  <si>
    <t xml:space="preserve">Priimtų naujai inkubuojamų įmonių skaičius (VšĮ IAE regiono verslo inkubatorius) </t>
  </si>
  <si>
    <t>02.01. Uždavinys. Didinti vaikų ir jaunimo socioedukacinių veiklų, socialiai prasmingo užimtumo, saviraiškos bei švietimo pagalbos įvairovę ir prieinamumą</t>
  </si>
  <si>
    <t>08 Visagino savivaldybės aplinkos apsaugos programa</t>
  </si>
  <si>
    <t>Dalyvavusių renginiuose neįgaliems skaičius</t>
  </si>
  <si>
    <t>P-03-01-02-07</t>
  </si>
  <si>
    <t>P-03-01-02-08</t>
  </si>
  <si>
    <t>14 000</t>
  </si>
  <si>
    <t>Pastatų, kuriuose įrengti elektros skaitikliai, skaičius</t>
  </si>
  <si>
    <t>P-10-03-01-03</t>
  </si>
  <si>
    <t xml:space="preserve">Projektai papildomai iš SB </t>
  </si>
  <si>
    <t xml:space="preserve">Liftų įrengimas </t>
  </si>
  <si>
    <t>Visagino savivaldybės viešųjų pastatų energijos efektyvumo didinimas (IV etapas)</t>
  </si>
  <si>
    <t>01 tikslas. Gerinti Visagino savivaldybės gyventojų sveikatos priežiūros kokybę, sveikatos priežiūros paslaugų prieinamumą</t>
  </si>
  <si>
    <t>P-08-01-01-01</t>
  </si>
  <si>
    <t>Antrinių žaliavų surinkimas</t>
  </si>
  <si>
    <t>P-08-01-01-02</t>
  </si>
  <si>
    <t>kiekis t</t>
  </si>
  <si>
    <t xml:space="preserve">01.01. Uždavinys.  Sudaryti sąlygas ugdyti vaikus ikimokyklinėse, bendrojo lavinimo ir neformalaus švietimo įstaigose pagal patvirtintas ugdymo </t>
  </si>
  <si>
    <t>Visagino miesto apšvietimo tinkluose suvartojamos elektros energijos kiekis</t>
  </si>
  <si>
    <t>P-06-02-01-04</t>
  </si>
  <si>
    <t>Įsigytų socialinių būstų skaičius</t>
  </si>
  <si>
    <t>P-01-02-04-02</t>
  </si>
  <si>
    <t>R-09-02-02</t>
  </si>
  <si>
    <t>Klientų, besinaudojančių mokomomis Visagino rekreacijos paslaugų centro paslaugomis, skaičius</t>
  </si>
  <si>
    <t>7 000</t>
  </si>
  <si>
    <t>Inžinerinių paviršinių nuotekų surinkimo ir šalinimo tinklų rekonstravimas Visagino g. atkarpoje nuo Parko iki Vilties g.</t>
  </si>
  <si>
    <t>ne daugiau 600 tonų (ne daugiau 26 kg vienam gyventojui)</t>
  </si>
  <si>
    <t>R-06-01-05</t>
  </si>
  <si>
    <t>R-06-01-06</t>
  </si>
  <si>
    <t>R-10-01-02</t>
  </si>
  <si>
    <t>R-10-02-04</t>
  </si>
  <si>
    <t>Panaudotos rezervo lėšos</t>
  </si>
  <si>
    <t>P-01-01-04-01</t>
  </si>
  <si>
    <t>01.05. Uždavinys. Vykdyti korupcijos prevencijos darbus</t>
  </si>
  <si>
    <t>Visagino miesto pravažiavimų paprastojo remonto darbai (KD)</t>
  </si>
  <si>
    <t>P-10-01-01-06</t>
  </si>
  <si>
    <t>Renovuotų/įrengtų dviračių takų ilgis</t>
  </si>
  <si>
    <t>Suaugusiųjų, besimokančių pagal neformaliojo švietimo programas, skaičius</t>
  </si>
  <si>
    <t>Vadovėliams ir mokymo priemonėms įsigyti panaudotų MK lėšų dalis nuo apskaičiuotų pagal MK metodiką</t>
  </si>
  <si>
    <t>Pedagogų kvalifikacijai tobulinti panaudotų MK lėšų dalis nuo apskaičiuotų pagal MK metodiką</t>
  </si>
  <si>
    <t>Kvalifikacijos tobulinimo VŠPT renginiuose dalyvavusių Visagino pedagogų skaičius</t>
  </si>
  <si>
    <t>VŠPT specialistų suteiktų konsultacijų skaičius per metus</t>
  </si>
  <si>
    <t> 780</t>
  </si>
  <si>
    <t>190 </t>
  </si>
  <si>
    <t>890 </t>
  </si>
  <si>
    <t> 210</t>
  </si>
  <si>
    <t> 2300</t>
  </si>
  <si>
    <t> 90</t>
  </si>
  <si>
    <t>30 </t>
  </si>
  <si>
    <t>100 </t>
  </si>
  <si>
    <t>110 </t>
  </si>
  <si>
    <t> 30</t>
  </si>
  <si>
    <t> 50</t>
  </si>
  <si>
    <t> 100</t>
  </si>
  <si>
    <t> 1500</t>
  </si>
  <si>
    <t>Mokinių, dalyvavusių šalies ir savivaldybės etapuose patvirtintų olimpiadų, konkursų, varžybų skaičius ir nugalėtojų santykis</t>
  </si>
  <si>
    <t>Atestuotų mokyklų vadovų dalis. Iš jų:</t>
  </si>
  <si>
    <t>- suteikta trečioji vadybinė kategorija</t>
  </si>
  <si>
    <t>- suteikta antroji vadybinė kategorija</t>
  </si>
  <si>
    <t>- suteikta pirmoji vadybinė kategorija</t>
  </si>
  <si>
    <t>Mokyklose dirbančių atestuotų mokytojų ir pagalbos mokiniui specialistų dalis. Iš jų:</t>
  </si>
  <si>
    <t>- suteikta mokytojo kvalifikacinė kategorija</t>
  </si>
  <si>
    <t>- suteikta vyresniojo mokytojo kvalifikacinė kategorija</t>
  </si>
  <si>
    <t>- suteikta metodininko kvalifikacinė kategorija</t>
  </si>
  <si>
    <t>Pagal Mokytojų ir pagalbos mokiniui specialistų (išskyrus psichologus) atestacijos nuostatų  IX skyrių įvykdytų peratestavimų skaičius</t>
  </si>
  <si>
    <t>Mokyklų įgyvendinamų projektų, finansuojamų iš nacionalinių arba tarptautinių fondų, skaičius</t>
  </si>
  <si>
    <t>1200 </t>
  </si>
  <si>
    <t>10 </t>
  </si>
  <si>
    <t> 9</t>
  </si>
  <si>
    <t>99 </t>
  </si>
  <si>
    <t>97 </t>
  </si>
  <si>
    <t> 51</t>
  </si>
  <si>
    <t> 159</t>
  </si>
  <si>
    <t> 5</t>
  </si>
  <si>
    <t>suteikta eksperto kvalifikacinė klasė</t>
  </si>
  <si>
    <t xml:space="preserve">Mokinių, dalyvavusių socializacijos projektuose, dalis nuo bendro mokinių skaičiaus                  </t>
  </si>
  <si>
    <t>Nacionalinių ir ES fondų lėšomis finansuotų ir kultūros įstaigų įgyvendintų projektų skaičius</t>
  </si>
  <si>
    <t>Kultūros įstaigų darbuotojų, kėlusių kvalifikaciją, dalis</t>
  </si>
  <si>
    <t>R-04-01-04</t>
  </si>
  <si>
    <t>VKC gautos lėšos už parduotus bilietus į renginius</t>
  </si>
  <si>
    <t>02.03. Uždavinys. Atnaujinti (rekonstruoti) Visagino viešuosius, ūkinius pastatus</t>
  </si>
  <si>
    <t>planas</t>
  </si>
  <si>
    <t>Mokymuose (seminaruose), kt. priemonėse dalyvavusių tarybos narių skaičius</t>
  </si>
  <si>
    <t>P-05-02-01-01</t>
  </si>
  <si>
    <t xml:space="preserve">Vaikų, gaunančių vienkartines ir pastovias išmokas, skaičius </t>
  </si>
  <si>
    <t>Neįgaliesiems pritaikytų būstų procentas nuo esamo poreikio (paraiškų)</t>
  </si>
  <si>
    <t>P-06-01-03-04</t>
  </si>
  <si>
    <t>Išmokų gavėjų skaičius</t>
  </si>
  <si>
    <t>Organizacijų, kurių veikloje dalyvaujama, skaičius</t>
  </si>
  <si>
    <t>R-09-01-02</t>
  </si>
  <si>
    <t>Aptarnautų gyvenamosios vietos deklaravimo klausimais asmenų skaičius</t>
  </si>
  <si>
    <t>Užregistruotų skundų lygių galimybių pažeidimo srityje skaičius</t>
  </si>
  <si>
    <t>Įdiegtų naujų informacinių technologijų sistemų skaičius</t>
  </si>
  <si>
    <t>Savivaldybės veiklos viešinimo veiklų (vietinės televizijos laidų, informacinių leidinių) skaičius:  * tiesioginių televizijų skaičius</t>
  </si>
  <si>
    <t>R-02-01-02</t>
  </si>
  <si>
    <t>Mokinių, kuriems padengtos kelionės išlaidos (bilietų) į (iš) mokyklas(os), skaičius</t>
  </si>
  <si>
    <t>Pateiktų paraiškų susisiekimo infrastruktūros rekonstrukcijos finansavimui gauti</t>
  </si>
  <si>
    <t>Įgyvendintų socialinių programų skaičius</t>
  </si>
  <si>
    <t>P-06-01-03-01</t>
  </si>
  <si>
    <t>Remiamų studentų skaičius</t>
  </si>
  <si>
    <t>P-01-02-04-03</t>
  </si>
  <si>
    <t>P-10-02-05-01</t>
  </si>
  <si>
    <t>ne daugiau 100 tonų (ne daugiau 3,5 kg vienam gyventojui)</t>
  </si>
  <si>
    <t>Gyventojų, dalyvaujančių sporto ir sveikatingumo renginiuose, dalis nuo savivavaldybės gyventijų</t>
  </si>
  <si>
    <t>Savivaldybės sporto varžybų ir sveikatingumo renginių dalyvių skaičius</t>
  </si>
  <si>
    <t>Miško teritorijų pavertimas kitomis naudmenomis (detaliųjų planų skaičius)</t>
  </si>
  <si>
    <t>P-09-02-02-04</t>
  </si>
  <si>
    <t>01 tikslas. Įgyvendinti bendruomenės iniciatyvas, užtikrinti gyvenamosios vietovės bendruomenės išrinktų atstovavų - seniūnaičių efektyvų darbą</t>
  </si>
  <si>
    <t>Gavusių paramą ūkio subjektų dalis nuo visų besikreipiančių paramos dėl daugiabučių namų savininkų (bedrijų) rėmimo, procentas</t>
  </si>
  <si>
    <t>Daugiabučių namų savininkų (bendrijų) rėmimui skirtų lėšų panaudojimas</t>
  </si>
  <si>
    <t>100,00 Lt/29,00 EUR</t>
  </si>
  <si>
    <t>egz.</t>
  </si>
  <si>
    <t>tūkst. Eur</t>
  </si>
  <si>
    <t>12</t>
  </si>
  <si>
    <t>Įvykdytų (įgyvendinamų) administracinės naštos mažinimo plano priemonių santykis nuo visų planuotų vykdyti</t>
  </si>
  <si>
    <t>02.03. Uždavinys. Organizuoti savivaldybės veiklą vadovaujantis šiuolaikiniais vadybos metodais</t>
  </si>
  <si>
    <t>P-01-02-03-01</t>
  </si>
  <si>
    <t>Kelių eismo įvykių skaičiaus mažėjimas, palyginus su ankstesniais metais</t>
  </si>
  <si>
    <t>P-06-01-01-01</t>
  </si>
  <si>
    <t>Pagerėjęs Visagino savivaldybės indeksas</t>
  </si>
  <si>
    <t>E-01-02</t>
  </si>
  <si>
    <t>taip</t>
  </si>
  <si>
    <t>E-02-09</t>
  </si>
  <si>
    <t>VKC ir VVB organizuotų mėgėjų meno ir pramoginių renginių skaičius</t>
  </si>
  <si>
    <t>VKC ir VVB organizuotų edukacinių renginių skaičius</t>
  </si>
  <si>
    <t>VISAGINO SAVIVALDYBĖS 2017-2019 M. STRATEGINIO VEIKLOS PLANO VERTINIMO KRITERIJŲ SUVESTINĖ</t>
  </si>
  <si>
    <t>Parengtų (pakoreguotų) teritorijos planavimo dokumentų skaičius</t>
  </si>
  <si>
    <t>P-09-02-02-02</t>
  </si>
  <si>
    <t>ne daugiau 13 %</t>
  </si>
  <si>
    <t>ne daugiau 12 %</t>
  </si>
  <si>
    <t xml:space="preserve">Suteiktų konsultacijų (savivaldybės administracijos, VšĮ IAE regiono verslo inkubatorius) valandų skaičius </t>
  </si>
  <si>
    <t>R-09-01-03</t>
  </si>
  <si>
    <t>P-05-01-01-01</t>
  </si>
  <si>
    <t>Organizuota mokymų jaunimo organizacijų ir mokinių tarybų nariams ir dalyvauta juose, skaičius</t>
  </si>
  <si>
    <t>R-05-02-01</t>
  </si>
  <si>
    <t>R-05-02-02</t>
  </si>
  <si>
    <t xml:space="preserve">2019 m. </t>
  </si>
  <si>
    <t xml:space="preserve">2020 m. </t>
  </si>
  <si>
    <t>Pateiktų audito išvadų ir ataskaitų skaičius</t>
  </si>
  <si>
    <t>Visagino savivaldybės užimtumo didinimo programos administravimo lėšų panaudojimas</t>
  </si>
  <si>
    <t>Asmenų, dalyvavusių užimtumo didinimo programoje, skaičius</t>
  </si>
  <si>
    <t>Viešojo aukciono būdu parduotų objektų skaičius</t>
  </si>
  <si>
    <t>Panaudotos administracijos direktoriaus rezervo lėšos esant poreikiui</t>
  </si>
  <si>
    <t>Įvykdytų ir visų planuotų vykdyti programos priemonių santykis</t>
  </si>
  <si>
    <t>Mokymuose korupcijos prevencijos srityje dalyvavusių asmenų skaičius</t>
  </si>
  <si>
    <t>Pasirašytų tarptautinio bendradarbaivimo sutarčių skaičius</t>
  </si>
  <si>
    <t>R-01-02-03</t>
  </si>
  <si>
    <t>Darbuotojų, kėlusių savo kvalifikaciją, skaičius</t>
  </si>
  <si>
    <t>02.02. Uždavinys. Gerinti visuomenei teikiamų paslaugų kokybę, didinant jų atitiktį visuomenės poreikiams</t>
  </si>
  <si>
    <t xml:space="preserve">Įvykdytų (įgyvendinamų) ir planuotų vykdyti administracinės naštos mažinimo plano priemonių santykis </t>
  </si>
  <si>
    <t>Savivaldybės veiklos viešinimo veiklų (vietinės televizijos laidų, informacinių leidinių) skaičius:</t>
  </si>
  <si>
    <t>* tiesioginių televizijos laidų skaičius</t>
  </si>
  <si>
    <t>* interneto svetainių, kuriose skelbiama informacija apie savivaldybės veiklą, skaičius</t>
  </si>
  <si>
    <t>* leidinio „V každyj dom“ numerių skaičius (per metus)</t>
  </si>
  <si>
    <t>Gyventojų, dalyvaujančių sporto ir sveikatingumo renginiuose, dalis nuo savivavaldybės gyventojų skaičiaus</t>
  </si>
  <si>
    <t>mažiau nei 1230</t>
  </si>
  <si>
    <t>Mokinių, sėkmingai išlaikiusių mokyklinius ir valstybinius brandos egzaminus, dalis nuo bendro laikiusiųjų mokyklinius ir valstybinius brandos egzaminus mokinių skaičiaus</t>
  </si>
  <si>
    <t>- suteikta eksperto kvalifikacinė klasė</t>
  </si>
  <si>
    <t>Mokinių, dalyvavusių socializacijos projektuose, dalis nuo bendro mokinių skaičiaus</t>
  </si>
  <si>
    <t>Įgyvendintų socializacijos projektų skaičius</t>
  </si>
  <si>
    <t>Savivaldybėje organizuotų sporto renginių skaičius</t>
  </si>
  <si>
    <t>Bendrakomandinė prizinė vieta tarp savivaldybių</t>
  </si>
  <si>
    <t>Organizuotų sporto renginių neįgaliesiems skaičius</t>
  </si>
  <si>
    <t>Dalyvavusių sporto renginiuose neįgaliems skaičius</t>
  </si>
  <si>
    <t>Klientų, besinaudojančių mokamomis Visagino rekreacijos paslaugų centro paslaugomis, skaičius</t>
  </si>
  <si>
    <t>Įstaigose organizuotų kultūros renginių skaičius</t>
  </si>
  <si>
    <t>Registruotų vartotojų skaičius (VVB)</t>
  </si>
  <si>
    <t>Mėgėjų meno kolektyvų, studijų dalyvių skaičius (VKC)</t>
  </si>
  <si>
    <t>02 tikslas. Įgyvendinti valstybinę kultūros politiką per kultūrinius renginius, valstybei, tautai, savivaldybei reikšmingų sukakčių ir datų minėjimus, įtraukiant į jos vyksmą kuo platesnę bendruomenės dalį</t>
  </si>
  <si>
    <t>VKC ir VVB organizuotų profesionalaus meno parodų skačius</t>
  </si>
  <si>
    <t>01 tikslas. Įgyvendinti bendruomenės iniciatyvas, užtikrinti gyvenamosios vietovės bendruomenės išrinktų atstovų – seniūnaičių efektyvų darbą</t>
  </si>
  <si>
    <t>Organizuotų mokymų jaunimo organizacijų ir mokinių tarybų nariams ir dalyvių skaičius</t>
  </si>
  <si>
    <t>Mokymuose (seminaruose), kt. priemonėse dalyvavusių jaunimo tarybos narių skaičius</t>
  </si>
  <si>
    <t>Gavusių paramą ūkio subjektų dalis nuo visų besikreipiančių paramos dėl daugiabučių namų savininkų (bendrijų) rėmimo</t>
  </si>
  <si>
    <t>Įsteigtų naujų bendrijų skaičius</t>
  </si>
  <si>
    <t>Organizuota renginių gyventojų švietimo priešgaisrinės saugos klausimais</t>
  </si>
  <si>
    <t>P-05-03-01-03</t>
  </si>
  <si>
    <t>03.02. Uždavinys. Remti daugiabučių namų savininkus (bendrijas)</t>
  </si>
  <si>
    <t>Įgyvendintų energiją taupančių priemonių, namų techninių defektų, kurie kelia grėsmę namo ar atskirų jo konstrukcijų stabilumui ir (ar) žmonių saugumui, pašalinimo (remonto) darbų, skaičius</t>
  </si>
  <si>
    <t>Rizikos šeimų vaikų, gaunančių socialines paslaugas, skaičius</t>
  </si>
  <si>
    <t>Vaikų, gaunančių vienkartines ir pastovias išmokas, skaičius</t>
  </si>
  <si>
    <t>Asmenų, gavusių socialines pašalpas, skaičius</t>
  </si>
  <si>
    <t>Neįgaliesiems pritaikytų būstų dalis nuo esamo poreikio (paraiškų)</t>
  </si>
  <si>
    <t>Globojančių vaikus šeimų, gavusių paramą, skaičius</t>
  </si>
  <si>
    <t>Socialinių būstų, kuriuose atliktas remontas, skaičius</t>
  </si>
  <si>
    <t>Bendrabučio tipo pastato, esančios Kosmoso g. 28, Visagine, patalpos pritaikytos socialinam būstui įrengti (naujai įrengtų socialinių būstų skaičius)</t>
  </si>
  <si>
    <t>Įkurtų Savarankiško gyvenimo namų Visagine skaičius</t>
  </si>
  <si>
    <t>Vaiko teisių pažeidimų prevencijos įgyvendinimo priemonių skaičius</t>
  </si>
  <si>
    <t>Įsteigtas Visagino savivaldybės visuomenės sveikatos biuras</t>
  </si>
  <si>
    <t>Organizuotų įvairių visuomenės sveikatingumo stiprinimo skatinimo renginių skaičius</t>
  </si>
  <si>
    <t>Suteiktų konsultacijų skaičius (teikia visuomenės sveikatos biuras)</t>
  </si>
  <si>
    <t>Mokinių iki 18 metų, pateikusių profilaktinio sveikatos patikrinimo pažymą, dalis</t>
  </si>
  <si>
    <t>Įgyvendinta projektų vaikų sveikos gyvensenos skatinimo srityje</t>
  </si>
  <si>
    <t>P-07-01-02-06</t>
  </si>
  <si>
    <t>Asmenų, dalyvaujančių darbo saugos mokymose, skaičius</t>
  </si>
  <si>
    <t>Organizuotas privalamasis darbuotojų sveikatos tikrinimas (Visagino savivaldybės administracijoje), darbuotojų skaičius</t>
  </si>
  <si>
    <t>Darbo vietų, kurioms atliktas rizikos vertinimas, skaičius</t>
  </si>
  <si>
    <t>ne daugiau kaip 550 tonų (ne daugiau kaip 28 kg vienam gyventojui)</t>
  </si>
  <si>
    <t>Kelių eismo įvykių skaičiaus mažėjimas, palyginti su ankstesniais metais</t>
  </si>
  <si>
    <t>Įgyvendintų/įgyvendinamų investicinių projektų, finansuojamų iš ES ir kitų fondų paramos, skaičius</t>
  </si>
  <si>
    <t>Išduotų leidimų kirsti, pertvarkyti ar genėti skaičius</t>
  </si>
  <si>
    <t>Panaudotos lėšos už paviršinių nuotekų nuotakyno sistemos tvarkymą</t>
  </si>
  <si>
    <t>Verslumo lygis (veikiančių SVV įmonių skaičius, tenkantis 1000 gyventojų)</t>
  </si>
  <si>
    <t xml:space="preserve">Gavusių paramą ūkio subjektų dalis nuo visų besikreipiančių paramos iš SVV plėtros skatinimo priemonės </t>
  </si>
  <si>
    <t>Priimtų naujai inkubuojamų įmonių skaičius (VšĮ Ignalinos atominės elektrinės regiono verslo ir turizmo informacijos centras)</t>
  </si>
  <si>
    <t>01.01. Uždavinys. Sudaryti kuo palankesnes sąlygas pradėti ir plėtoti verslą, skatinti jaunimo verslumą bei didinti gyventojų užimtumą</t>
  </si>
  <si>
    <t>Suteiktų konsultacijų (VšĮ Ignalinos atominės elektrinės regiono verslo ir turizmo informacijos centras) valandų skaičius</t>
  </si>
  <si>
    <t>Organizuotų renginių jaunimo verslumui skatinti skaičius</t>
  </si>
  <si>
    <t>Įgyvendintų gyventojų užimtumo programų skaičius</t>
  </si>
  <si>
    <t>Materialinės investicijos, tenkančios vienam gyventojui</t>
  </si>
  <si>
    <t>Materialinės investicijos to meto kainomis, tenkančios Visagino savivaldybei</t>
  </si>
  <si>
    <t>Parengtų investicinių projektų ir kitų būtinų dokumentų projektų finansavimui gauti skaičius</t>
  </si>
  <si>
    <t>02.02. Uždavinys. Kurti aplinką, kuri sąlygotų investicijų pritraukimą</t>
  </si>
  <si>
    <t>Parengtų žemės sklypų planų ir/ar kadastrinių matavimų skaičius</t>
  </si>
  <si>
    <t>Investuotojų poreikiams pritaikytų programų santykis proc. nuo visų vykdomų programų (Visagino technologijos ir verslo profesinio mokymo centras)</t>
  </si>
  <si>
    <t>02.03. Uždavinys. Sudaryti sąlygas sukurti darbo vietas aukštos pridėtinės vertės (inovatyviai) pramonei ir verslui vystyti Visagine, plėtojant jį kaip šalies Energetikos kompetencijų centrą</t>
  </si>
  <si>
    <t>Dalyvauta turizmui vystyti skirtuose renginiuose, skaičius</t>
  </si>
  <si>
    <t>Pateiktų paraiškų susisiekimo infrastruktūros rekonstrukcijos finansavimui gauti skaičius</t>
  </si>
  <si>
    <t>Vietinio reguliaraus susisiekimo maršrutuose transporto lengvatomis pasinaudojusių keleivių skaičius</t>
  </si>
  <si>
    <t>Mokinių, kuriems padengtos kelionės (bilietų) išlaidos į (iš) mokyklas(os), skaičius</t>
  </si>
  <si>
    <t>Visagino miesto pravažiuojamųjų kelių paprastojo remonto darbai (KD)</t>
  </si>
  <si>
    <t>Rekonstruotos paviršinių (lietaus) nuotekų nuotakyno dalies (kolektoriaus) ilgis (724 m), Visagino g. atkarpos rekonstrukcija</t>
  </si>
  <si>
    <t>Įrengtų elektromobilių greitojo įkrovimo prieigų skaičius</t>
  </si>
  <si>
    <t>Visagino miesto centralizuoto šildymo sistema pertvarkyta į uždarąją</t>
  </si>
  <si>
    <t>Panaudotos Valstybės investicijų programos vykdomų projektų lėšos (10 programoje)</t>
  </si>
  <si>
    <t>Įgyvendintų darnaus judumo Visagino mieste plano priemonių skaičius</t>
  </si>
  <si>
    <t>Vykdomų Valstybės investicijų programos projektų skaičius (10 programoje)</t>
  </si>
  <si>
    <t>02.04. Uždavinys. Renovuoti ir įrengti dviračių ir pėsčiųjų takus, automobilių stovėjimo, sporto ir laisvalaikio aikšteles</t>
  </si>
  <si>
    <t>02.06. Uždavinys. Vykdyti Visagino miesto energinio efektyvumo didinimo daugiabučiuose namuose programą „Visagino enervizija“</t>
  </si>
  <si>
    <t>Pėsčiųjų perėjų, kuriose įrengtas kryptinis apšvietimas, skaičius</t>
  </si>
  <si>
    <t>Naujų objektų, sukurtų projektų įgyvendinimo metu, prijungtų prie AB ESO elektros skirstomųjų tinklų, skaičius</t>
  </si>
  <si>
    <t>P-10-03-01-05</t>
  </si>
  <si>
    <t>01.01. Uždavinys.  Sudaryti sąlygas ugdyti vaikus ikimokyklinėse, bendrojo lavinimo ir neformalaus švietimo įstaigose pagal patvirtintas ugdymo programas, teikti pedagoginę, psichologinę, metodinę, aprūpinimo transportu ir kitą pagalbą mokiniams, mokytojams ir mokykloms</t>
  </si>
  <si>
    <t>VISAGINO SAVIVALDYBĖS 2019-2021 M. STRATEGINIO VEIKLOS PLANO VERTINIMO KRITERIJŲ SUVESTINĖ</t>
  </si>
  <si>
    <t xml:space="preserve">2021 m. </t>
  </si>
  <si>
    <t>KT</t>
  </si>
  <si>
    <t>SSPP tikslai ir uždaviniai</t>
  </si>
  <si>
    <t>Stebėsenos rodiklis (matavimo vnt.)</t>
  </si>
  <si>
    <t>Siektinos stebėsenos rodiklio reikšmės</t>
  </si>
  <si>
    <t>Eil. Nr.</t>
  </si>
  <si>
    <t>Programos kodas ir pavadinimas</t>
  </si>
  <si>
    <t>1. Savivaldybės biudžetas (įskaitant skolintas lėšas)</t>
  </si>
  <si>
    <t>1.2. Lietuvos Respublikos valstybės biudžeto dotacijos</t>
  </si>
  <si>
    <t>1.3. Pajamų įmokos ir kitos pajamos</t>
  </si>
  <si>
    <t>1.5. Skolintos lėšos</t>
  </si>
  <si>
    <t>1.6. Ankstesnių metų likučiai</t>
  </si>
  <si>
    <t>2. Kiti šaltiniai (Europos Sąjungos finansinė parama projektams įgyvendinti ir kitos teisėtai gautos lėšos, nurodant atskirus šaltinius)</t>
  </si>
  <si>
    <t>Asignavimų ir kitų lėšų pokytis, palyginti su ankstesnių metų patvirtintų asignavimų ir kitų lėšų planu</t>
  </si>
  <si>
    <t>Programos uždavinio, priemonės kodas ir požymis</t>
  </si>
  <si>
    <t>Siektinos stebėsenos rodiklių reikšmės</t>
  </si>
  <si>
    <t>Savivaldybės strateginio plėtros plano rodiklis</t>
  </si>
  <si>
    <t>Rodiklio pavadinimas, matavimo vnt.</t>
  </si>
  <si>
    <t>1.</t>
  </si>
  <si>
    <t>Ugdytinių skaičius</t>
  </si>
  <si>
    <t>Priemonių įgyvendinimas pagal planuotus terminus, proc.</t>
  </si>
  <si>
    <t>2023 m. priemonės įgyvendintos 100 proc.</t>
  </si>
  <si>
    <t>Dalyvavusių ugdytinių skaičius</t>
  </si>
  <si>
    <t>Sporto šakų skaičius</t>
  </si>
  <si>
    <t>Finansuotų ir įgyvendintų programų skaičius</t>
  </si>
  <si>
    <t>Finansuotų ir įgyvendintų projektų (VB, ES fondų, programų lėšomis) skaičius</t>
  </si>
  <si>
    <t>Pritrauktų lėšų procentinis santykis su SB skiriamais asignavimais</t>
  </si>
  <si>
    <t>7 proc.</t>
  </si>
  <si>
    <t>8 proc.</t>
  </si>
  <si>
    <t>Už teikiamas paslaugas gautų lėšų procentinis santykis su SB skiriamais asignavimais</t>
  </si>
  <si>
    <t>5 proc.</t>
  </si>
  <si>
    <t>Pradėtų teikti naujų mokamų paslaugų skaičius</t>
  </si>
  <si>
    <t>Sukurtos svetainės struktūra ir turinys atitinka reikalavimus proc.</t>
  </si>
  <si>
    <t>90 proc.</t>
  </si>
  <si>
    <t>100 proc.</t>
  </si>
  <si>
    <t>Parengtų ir paskelbtų informacinių pranešimų, straipsnių interneto svetainėje skaičius</t>
  </si>
  <si>
    <t>Renginių skaičius</t>
  </si>
  <si>
    <t>Sportininkų skaičius</t>
  </si>
  <si>
    <t>Įgyvendintų iniciatyvų skaičius</t>
  </si>
  <si>
    <t xml:space="preserve">5 proc. </t>
  </si>
  <si>
    <t xml:space="preserve">15 proc. </t>
  </si>
  <si>
    <t xml:space="preserve">70 proc. </t>
  </si>
  <si>
    <t xml:space="preserve">100 proc. </t>
  </si>
  <si>
    <t>Komandų skaičius</t>
  </si>
  <si>
    <t>Sportininkų, dalyvavusių varžybose, skaičius</t>
  </si>
  <si>
    <t>&gt;50</t>
  </si>
  <si>
    <t>Pateiktų projektų (VB, ES fondų, programų lėšomis) skaičius</t>
  </si>
  <si>
    <t xml:space="preserve">Veiklose dalyvavusių oficialiai JRD registruotų savanorių skaičius, vnt. </t>
  </si>
  <si>
    <t>3 proc.</t>
  </si>
  <si>
    <t>0,5 proc.</t>
  </si>
  <si>
    <t>Organizuotų renginių skaičius</t>
  </si>
  <si>
    <t>VšĮ Visagino ekonomikos plėtros agentūra</t>
  </si>
  <si>
    <t>1.1.</t>
  </si>
  <si>
    <t>1.2.</t>
  </si>
  <si>
    <t>Naujų gydytojų pritraukimas ir įdarbinimas ne mažiau nei 1 gydytoją per metus</t>
  </si>
  <si>
    <t>2024 metai</t>
  </si>
  <si>
    <t>2025 metai</t>
  </si>
  <si>
    <t>Šilumos tiekimo tinklų rekonstravimas, tinklų ilgis km</t>
  </si>
  <si>
    <t>Biokuro vandens šildymo katilo kuro padavimo transporterio remontas, vnt.</t>
  </si>
  <si>
    <t>Geriamojo vandens tiekimo tinklų rekonstravimas, tinklų ilgis km</t>
  </si>
  <si>
    <t>Įrangos ir įrankių įsigijimas Vandenvietės ir valymo įrangos baro veiklai užtikrinti, kompl.</t>
  </si>
  <si>
    <t>Nuotekų surinkimo tinklų rekonstravimas, tinklų ilgis km</t>
  </si>
  <si>
    <t>Nuotekų ir paviršinio vandens tyrimų laboratorijos akreditavimas, vnt.</t>
  </si>
  <si>
    <t>Apskaitos prietaisų su nuotoliniu duomenų nuskaitymu sistemų įrengimas, daugiabučių namų skaičius (vnt.)</t>
  </si>
  <si>
    <t>IP telefonijos įdiegimas, vnt.</t>
  </si>
  <si>
    <t>Dalyvavusių mokymuose darbuotojų skaičius, asm.</t>
  </si>
  <si>
    <t>2.</t>
  </si>
  <si>
    <t>3.</t>
  </si>
  <si>
    <t>5.</t>
  </si>
  <si>
    <t>6.</t>
  </si>
  <si>
    <t>7.</t>
  </si>
  <si>
    <t>8.</t>
  </si>
  <si>
    <t xml:space="preserve">
Sėkmingai plėtoti ir įgyvendinti savivaldos teisę, užtikrinti subalansuotą plėtrą bei kokybiškai vykdyti viešojo administravimo ir viešųjų paslaugų teikimo funkcijas, tenkinant Visagino savivaldybės bendruomenės viešuosius poreikius ir interesus</t>
  </si>
  <si>
    <t>2026 metai</t>
  </si>
  <si>
    <t>E-1.1-1 Dirbančiųjų skaičius (tūkst. asm.)</t>
  </si>
  <si>
    <t>Siekiama stebėsenos rodiklio reikšmė (2030)</t>
  </si>
  <si>
    <t>Faktinė stebėsenos rodiklio reikšmė (2023)</t>
  </si>
  <si>
    <t>Materialinės investicijos, tenkančios 1-am gyventojui (Eur)</t>
  </si>
  <si>
    <t>Pritraukta naujų tiesioginių užsienio investicijų, tenkančių 1-am gyventojui (Eur)</t>
  </si>
  <si>
    <t>1116 Eur (2020)</t>
  </si>
  <si>
    <t>571 Eur  (2020)</t>
  </si>
  <si>
    <t>Ne mažiau kaip 1200 Eur (2030 )</t>
  </si>
  <si>
    <t>800 Eur (2030 m)</t>
  </si>
  <si>
    <t>Verslumo lygis (veikiančių SVV įmonių skaičius, tenkantis 1000 gyv., koef.)</t>
  </si>
  <si>
    <t>Gyventojų aktyvumas, vykdant individualią veiklą (gyventojų, besiverčiančių veikla pagal individualios veiklos pažymą ir verslo liudijimus, skaičius, tenkantis 1000-iui gyv., koef.)</t>
  </si>
  <si>
    <t>Sukurti ir įgyvendinti verslumo skatinimo programą</t>
  </si>
  <si>
    <t>Bendradarbystės centro „Spiečius“ narių skaičius</t>
  </si>
  <si>
    <t>Ne mažiau kaip 20 (2030)</t>
  </si>
  <si>
    <t>1 (2024)</t>
  </si>
  <si>
    <t>100 (2030)</t>
  </si>
  <si>
    <t xml:space="preserve">15,5 (2022) </t>
  </si>
  <si>
    <t>1,52 (2022)</t>
  </si>
  <si>
    <t>0 (2022)</t>
  </si>
  <si>
    <t>15 (2022)</t>
  </si>
  <si>
    <t>Strateginėse verslo kryptyse veikiančių verslo subjektų skaičius</t>
  </si>
  <si>
    <t>1.1.-1</t>
  </si>
  <si>
    <t>8 (2030)</t>
  </si>
  <si>
    <t xml:space="preserve">0 (2022) </t>
  </si>
  <si>
    <t>5 (2030)</t>
  </si>
  <si>
    <t>1.1.-3</t>
  </si>
  <si>
    <t xml:space="preserve">Sukurti tinkamas sąlygas strateginėms verslo kryptims plėtotis Visagino savivaldybėje </t>
  </si>
  <si>
    <t>2 (2022)</t>
  </si>
  <si>
    <t>4 (2030)</t>
  </si>
  <si>
    <t>Nakvynių skaičius apgyvendinimo įstaigose, vnt.</t>
  </si>
  <si>
    <t>506 (2022)</t>
  </si>
  <si>
    <t>700 (2030)</t>
  </si>
  <si>
    <t>1.2.-1</t>
  </si>
  <si>
    <t>Turistų, apsilankiusių VTPC, dalis sezono metu (gegužės–rugpjūčio mėn.), palyginti su bendruoju metiniu turistų skaičiumi (proc.)</t>
  </si>
  <si>
    <t>72 (2022)</t>
  </si>
  <si>
    <t>50 (2030)</t>
  </si>
  <si>
    <t>10 (2030)</t>
  </si>
  <si>
    <t>3 (2030)</t>
  </si>
  <si>
    <t>Suformuotų turistų traukos objektų skaičius (vnt.)</t>
  </si>
  <si>
    <t>1.2.-3</t>
  </si>
  <si>
    <t>Asmenų, dalyvavusių perduodant Visagino daugiataučio kultūros paveldo ir tradicijų per turizmo ir edukacines veiklas, skaičius</t>
  </si>
  <si>
    <t>Visagino savivaldybės bendrojo ugdymo mokyklų tinklo pertvarkos 2022–2026 metų bendrojo plano kokybinių pokyčių / priemonių  įgyvendinimas, proc.</t>
  </si>
  <si>
    <t>98 (2026)</t>
  </si>
  <si>
    <t>2.1.-1</t>
  </si>
  <si>
    <t>Padidinti ugdymo paslaugų prieinamumą ir įtrauktį kuriant naujas ikimokyklinio ugdymo vietas ir efektyviai veikiančių mokyklų infrastruktūrą pritaikant vaikams su negalia bei bendriesiems ugdymo poreikiams gerinti</t>
  </si>
  <si>
    <t>Ikimokyklinio ugdymo įstaigų talpumas (vietų skaičius), vnt.</t>
  </si>
  <si>
    <t>895 (2022)</t>
  </si>
  <si>
    <t>983 (2027)</t>
  </si>
  <si>
    <t>Mokyklų, kuriose buvo įdiegtos universalaus dizaino ir kitos inžinerinės priemonės, aplinką pritaikant asmenims, turintiems negalią, dalis nuo visų mokyklų</t>
  </si>
  <si>
    <t>40 (2023)</t>
  </si>
  <si>
    <t>2.1.-2</t>
  </si>
  <si>
    <t>Plėtoti įvairialypį švietimą vykdant visos dienos mokyklų veiklą</t>
  </si>
  <si>
    <t>Neformaliojo vaikų švietimo galimybėmis pasinaudojusių mokinių dalis (išskyrus ikimokykliniame ir priešmokykliniame ugdyme dalyvaujančius vaikus) (proc.)</t>
  </si>
  <si>
    <t>46,9  (2027)</t>
  </si>
  <si>
    <t>Stiprinti mokyklas įgalinant dirbti su įvairių galių ir gebėjimų mokiniais, kurie mokyklų pedagogų, mokymosi aplinkos padedami ir motyvuojami įveikia barjerus ir pasiekia maksimalų savo individualių galimybių mokymosi rezultatą</t>
  </si>
  <si>
    <t>3  (2030)</t>
  </si>
  <si>
    <t>2.1.-4</t>
  </si>
  <si>
    <t>Skatinti mokinių domėjimąsi gamtos mokslais, matematika, technologijomis ir kt. veiklomis, išbandant save įvairiose praktinėse-tiriamosiose veiklose</t>
  </si>
  <si>
    <t>Pasirašytų bendradarbiavimo sutarčių su verslo atstovais skaičius</t>
  </si>
  <si>
    <t>2.1.-5</t>
  </si>
  <si>
    <t>Skatinti kokybinę kaitą bei lyderystės raišką švietimo įstaigose išbandant / taikant inovatyvius mokymo(si) modelius, aktyviai dalyvaujant projektinėje veikloje</t>
  </si>
  <si>
    <t>1(2022)</t>
  </si>
  <si>
    <t>6 (2030)</t>
  </si>
  <si>
    <t>90 (2030)</t>
  </si>
  <si>
    <t>2.1.-6</t>
  </si>
  <si>
    <t>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t>
  </si>
  <si>
    <t>Asmenų, kurie dalyvavę mokymuose įgijo kompetenciją, dalis proc. nuo visų besimokančiųjų VTVPMC</t>
  </si>
  <si>
    <t>98 (2030)</t>
  </si>
  <si>
    <t>80 (2030)</t>
  </si>
  <si>
    <t>30 (2030)</t>
  </si>
  <si>
    <t>Sudaryti sąlygas visų amžiaus grupių ir galimybių visaginiečiams jų sveikai gyvensenai, fiziniam aktyvumui, sportavimui bei siekti, kad tai taptų savivaldybės bendruomenės gyvensenos dalimi</t>
  </si>
  <si>
    <t>Veikiančių atvirų sporto erdvių  skaičius (vnt.)</t>
  </si>
  <si>
    <t>10 (2022)</t>
  </si>
  <si>
    <t>21 (2030)</t>
  </si>
  <si>
    <t>2.2-1</t>
  </si>
  <si>
    <t>Didinti fizinio aktyvumo lygį visose savivaldybės gyventojų amžiaus grupėse, plėsti galimybes bendruomenės fiziniam aktyvumui ir sveikatinimo veikloms</t>
  </si>
  <si>
    <t>Sporto varžybose ir sveikatingumo renginiuose dalyvavusių asmenų  skaičius, vnt. per metus</t>
  </si>
  <si>
    <t>2466 (2021)</t>
  </si>
  <si>
    <t>2.2-2</t>
  </si>
  <si>
    <t>Vykdyti talentingų sportininkų atranką, sudaryti jiems tinkamas sąlygas meistriškumui didinti</t>
  </si>
  <si>
    <t>20 (2022)</t>
  </si>
  <si>
    <t>40 (2030)</t>
  </si>
  <si>
    <t>2.2-3</t>
  </si>
  <si>
    <t>Gerinti sporto ir fizinio aktyvumo specialistų kvalifikaciją ir pritraukti naujus specialistus, kurių kompetencijos reikalingos bendruomenės poreikiams tenkinti, sporto ir fizinio aktyvumo paslaugų plėtrai ir kokybės užtikrinimui</t>
  </si>
  <si>
    <t>Kvalifikaciją patobulinusių sportinio ugdymo specialistų, dirbančių Visagino savivaldybės įstaigose, skaičius (proc.)</t>
  </si>
  <si>
    <t>30 2022)</t>
  </si>
  <si>
    <t>2.2-4</t>
  </si>
  <si>
    <t>Didinti visuomenės informuotumą apie fizinio aktyvumo naudą ir vykdyti sporto informacijos sklaidą</t>
  </si>
  <si>
    <t>Informacinėmis priemonėmis pasiektų asmenų dalis proc. nuo visų gyventojų</t>
  </si>
  <si>
    <t>2.2-5</t>
  </si>
  <si>
    <t>Plėtoti ir atnaujinti sporto infrastruktūrą, aprūpinti poreikius atitinkančia įranga ir inventoriumi sudarant tinkamas sąlygas bendruomenės fiziniam aktyvumui, aukšto meistriškumo sportininkų rengimui bei varžybų nuo savivaldybės lygmens iki tarptautinių vykdymui</t>
  </si>
  <si>
    <t>Asmenų dalyvavusių aukšto lygio sporto varžybose dalis proc. nuo visų gyventojų</t>
  </si>
  <si>
    <t>Įgyvendinti valstybinę kultūros politiką ir formuoti regioninį identitetą, stiprinti pilietiškumą ir bendruomenės į(si)traukimą į kūrybines, kultūrines veiklas</t>
  </si>
  <si>
    <t>Gyventojų, bent kartą per mėnesį besilankančių viešuose kultūros renginiuose, dalis proc. nuo bendro gyventojų skaičiaus</t>
  </si>
  <si>
    <t>70 (2030)</t>
  </si>
  <si>
    <t>2.3.-1</t>
  </si>
  <si>
    <t>Formuoti Visagino, kaip daugiakultūrio miesto, atviro kultūrinėms inovacijoms ir patrauklaus profesionalaus meno sklaidai, laukiančio svečių, reputaciją</t>
  </si>
  <si>
    <t>Kultūros renginiuose apsilankiusių asmenų skaičius proc. nuo bendro gyventojų skaičiaus</t>
  </si>
  <si>
    <t>0  (2022)</t>
  </si>
  <si>
    <t>80  (2030)</t>
  </si>
  <si>
    <t>2.3.-2</t>
  </si>
  <si>
    <t>Visagino savivaldybėje sukurti palankiausiais regione sąlygas menininkų kūrybai ir kūrybiniams verslams vystytis</t>
  </si>
  <si>
    <t xml:space="preserve">Naujai susikūrusių kūrybinių verslų skaičius </t>
  </si>
  <si>
    <t>2.3.-3</t>
  </si>
  <si>
    <t>Plėtoti / tobulinti pagal kintančius bendruomenės poreikius kultūros infrastruktūrą bei užtikrinti kultūros, laisvalaikio, kūrybos erdvių prieinamumą bendruomenei ir kūrėjams</t>
  </si>
  <si>
    <t xml:space="preserve">Naujai įkurtų erdvių, kuriose skatinamos meniškos ir meninės veiklos, skaičius </t>
  </si>
  <si>
    <t>2.3.-4</t>
  </si>
  <si>
    <t>Sudaryti palaikančias ir motyvuojančias sąlygas etninės kultūros sklaidai, Dainų švenčių tradicijos tęstinumui, senųjų tradicijų, papročių populiarinimui, jų gyvybingumo puoselėjimui</t>
  </si>
  <si>
    <t>Asmenų, dalyvavusių etninės kultūros renginiuose, dalis proc. nuo visų savivaldybės gyventojų</t>
  </si>
  <si>
    <t>2.3.-5</t>
  </si>
  <si>
    <t>Stiprinti įstaigų partnerystę / tinklaveiką, plėtoti projektinę veiklą</t>
  </si>
  <si>
    <t>Asmenų, dalyvavusių kultūros ir švietimo bendradarbiavimo  veiklose, dalis proc. nuo visų savivaldybės gyventojų</t>
  </si>
  <si>
    <t>2.3.-6</t>
  </si>
  <si>
    <t>Ugdyti įvairiakalbę, kritiškai mąstančią Visagino bendruomenę, kurią jungia valstybinė kalba ir pagarba valstybei</t>
  </si>
  <si>
    <t>Gyventojų, dalyvavusių pilietinio ugdymo veiklose, dalis proc. nuo visų savivaldybės gyventojų</t>
  </si>
  <si>
    <t>Stiprinti ir puoselėti gyventojų sveikatą</t>
  </si>
  <si>
    <t>Vidutinė tikėtina gyvenimo trukmė (metais)</t>
  </si>
  <si>
    <t xml:space="preserve">76  (2020 m.)  </t>
  </si>
  <si>
    <t>78,3 (2030)</t>
  </si>
  <si>
    <t>2.4.-1</t>
  </si>
  <si>
    <t>Užtikrinti prieinamas aukštos kokybės sveikatos priežiūros paslaugas</t>
  </si>
  <si>
    <t>187,5 (2021)</t>
  </si>
  <si>
    <t>Mažėjantis</t>
  </si>
  <si>
    <t>2.4.-2</t>
  </si>
  <si>
    <t>Išplėsti su visuomenės sveikatos stiprinimu susijusias paslaugas</t>
  </si>
  <si>
    <t>Visuomenės sveikatos stiprinimo veiklose dalyvavusios tikslinės grupės dalis (proc.):</t>
  </si>
  <si>
    <t>Ikimokyklinio ir mokyklinio amžiaus vaikai (0–18 m.)</t>
  </si>
  <si>
    <t>50 (2021)</t>
  </si>
  <si>
    <t>12 (2021)</t>
  </si>
  <si>
    <t>0 (2030)</t>
  </si>
  <si>
    <t>Socialines paslaugas gavusių asmenų skaičius proc. nuo bendro gyventojų skaičiaus</t>
  </si>
  <si>
    <t>8 ( 2022)</t>
  </si>
  <si>
    <t>Ne mažiau  kaip  12 (2030)</t>
  </si>
  <si>
    <t>2.5-1</t>
  </si>
  <si>
    <t>Pagerinti  ir plėsti socialinių paslaugų kokybę ir prieinamumą bei sukurti jų plėtrai reikalingą  infrastruktūrą</t>
  </si>
  <si>
    <t>21 proc. (2021)</t>
  </si>
  <si>
    <t>Ne mažiau kaip 26 proc. (2030)</t>
  </si>
  <si>
    <t>Sudaryti galimybes jaunimui atvykti, dirbti ir gyventi Visagino savivaldybėje</t>
  </si>
  <si>
    <t xml:space="preserve">Jaunimo (14–29 metų amžiaus) dalis nuo bendro Visagino savivaldybės gyventojų skaičiaus (proc.) </t>
  </si>
  <si>
    <t xml:space="preserve">12,94 (2021)  </t>
  </si>
  <si>
    <t>13,5 (2030)</t>
  </si>
  <si>
    <t>2.6-1</t>
  </si>
  <si>
    <t>Pritaikyti viešąsias erdves jaunimo poreikiams</t>
  </si>
  <si>
    <t>Jaunimo poreikiams pritaikytų jaunimo erdvių skaičius (vnt.)</t>
  </si>
  <si>
    <t>2.6-2</t>
  </si>
  <si>
    <t>Sudaryti sąlygas jaunimo savirealizacijai</t>
  </si>
  <si>
    <t>Jaunuolių, turinčių Jaunimo savanoriškos tarnybos (JST) pažymėjimą, skaičius (per metus)</t>
  </si>
  <si>
    <t>4 (2022)</t>
  </si>
  <si>
    <t>Ne mažiau kaip 30 (2030)</t>
  </si>
  <si>
    <t>80 (2022)</t>
  </si>
  <si>
    <t xml:space="preserve">Gyventojų socialinio, pilietinio aktyvumo, dalyvavimo savanoriškoje, visuomeninėje veikloje, tarpusavio pasitikėjimo, bendruomenės socialinės atsakomybės ir įsitraukimo didinimas  </t>
  </si>
  <si>
    <t>2.7.-1</t>
  </si>
  <si>
    <t>Stiprinti nevyriausybines ir bendruomenines organizacijas, gerinti aplinką jų veiklai, remti pilietines iniciatyvas</t>
  </si>
  <si>
    <t xml:space="preserve">Veikiančių nevyriausybinių ir bendruomeninių organizacijų skaičius </t>
  </si>
  <si>
    <t>2.7.-2</t>
  </si>
  <si>
    <t>Įtraukti nevyriausybinį sektorių į viešųjų paslaugų teikimą, tinkamai pasinaudoti iš bendruomenės kylančiomis iniciatyvomis vietos plėtrai</t>
  </si>
  <si>
    <t>Savivaldybės viešųjų paslaugų, kurias teikia nevyriausybinės ir bendruomeninės organizacijos, dalis proc. nuo visų teikiamų paslaugų</t>
  </si>
  <si>
    <t>2.7.-3</t>
  </si>
  <si>
    <t>Sudaryti galimybes bendruomenei įsitraukti ir aktyviai dalyvauti sprendžiant jai aktualius klausimus</t>
  </si>
  <si>
    <t>Tobulinti viešojo valdymo sistemą, didinti jos efektyvumą ir atvirumą</t>
  </si>
  <si>
    <t>Ne mažiau kaip 55 (2030)</t>
  </si>
  <si>
    <t>2.8.-1</t>
  </si>
  <si>
    <t>Gerinti viešojo valdymo institucijų teikiamų paslaugų kokybę, didinti jų prieinamumą ir patrauklumą</t>
  </si>
  <si>
    <t>Gyventojų, per paskutinius 12 mėnesių dalyvavusių sprendžiant viešuosius vietos reikalus, dalis proc.</t>
  </si>
  <si>
    <t>30 (2022)</t>
  </si>
  <si>
    <t>Ne mažiau kaip 70 (2030)</t>
  </si>
  <si>
    <t>2.8.-2</t>
  </si>
  <si>
    <t>Kurti ir plėtoti saugią aplinką Visagino savivaldybėje</t>
  </si>
  <si>
    <t>Parengta ir įgyvendinta  Kompleksinės saugumo stiprinimo ir saugios savivaldybės plėtros programa, vnt.</t>
  </si>
  <si>
    <t xml:space="preserve">1/1 (2030) </t>
  </si>
  <si>
    <t xml:space="preserve">2.8.-3 </t>
  </si>
  <si>
    <t>Sustiprinti teigiamą Visagino savivaldybės  įvaizdį ir komunikaciją</t>
  </si>
  <si>
    <t>Savivaldybės išorinės komunikacijos lygis, auditorijos dydis (medijų paskyrų sekėjai, interneto svetainės naudotojai, naujienlaiškių prenumeratoriai ir kt.)</t>
  </si>
  <si>
    <t>„Facebook“ 3 486 tūkst. (2022)</t>
  </si>
  <si>
    <t>140 t (2022)</t>
  </si>
  <si>
    <t>3.1-1</t>
  </si>
  <si>
    <t>~8000 (2022)</t>
  </si>
  <si>
    <t>~19000 (2030)</t>
  </si>
  <si>
    <t>3.1-2</t>
  </si>
  <si>
    <t>10 (2021)</t>
  </si>
  <si>
    <t>3.1-3</t>
  </si>
  <si>
    <t>Pagerinti viešojo transporto paslaugų teikimą gyventojams</t>
  </si>
  <si>
    <t>Ne mažesnis kaip 2 proc. (2030)</t>
  </si>
  <si>
    <t>Skatinti tvarų miesto teritorijos vystymą</t>
  </si>
  <si>
    <t>Gyventojų skaičiaus metinis pokytis (pagal vidutinį metinį gyventojų skaičių) (proc.)</t>
  </si>
  <si>
    <t>19 707 (2022)</t>
  </si>
  <si>
    <t>Teigiamas, ne mažesnis kaip 1 proc. per metus</t>
  </si>
  <si>
    <t>3.2-1</t>
  </si>
  <si>
    <t>Plėsti, prižiūrėti ir modernizuoti teritorijas, įrengiant reikalingą infrastruktūrą</t>
  </si>
  <si>
    <t>Sutvarkyta / įrengta / atnaujinta teritorijų, ha</t>
  </si>
  <si>
    <t>3.2-2</t>
  </si>
  <si>
    <t xml:space="preserve">Skatinti kokybišką urbanistinį ir teritorijų planavimą  </t>
  </si>
  <si>
    <t>Pagal bendrojo plano sprendinius parengtų žemesnio lygio teritorijų planavimo dokumentų skaičius</t>
  </si>
  <si>
    <t xml:space="preserve">4 (2022) </t>
  </si>
  <si>
    <t>3.2-3</t>
  </si>
  <si>
    <t>Užtikrinti  kultūros paveldo objektų priežiūrą</t>
  </si>
  <si>
    <t xml:space="preserve">Visuomenei atvertų kultūros paveldo objektų skaičius </t>
  </si>
  <si>
    <t>Skatinti žaliąją savivaldybės plėtrą</t>
  </si>
  <si>
    <t>Teršalų, išmestų į aplinkos orą iš stacionarių taršos šaltinių,  tonos</t>
  </si>
  <si>
    <t>606,88 (2021)</t>
  </si>
  <si>
    <t>500 (2030)</t>
  </si>
  <si>
    <t>3.3.-1</t>
  </si>
  <si>
    <t>Užtikrinti tvarų kraštovaizdžio vystymą(si), išsaugant ekosistemas ir prisitaikant prie klimato kaitos</t>
  </si>
  <si>
    <t>21 (2022)</t>
  </si>
  <si>
    <t>Nemažėjantis (2030)</t>
  </si>
  <si>
    <t>3.3.-2</t>
  </si>
  <si>
    <t>Skatinti energijos taupymą, atsinaujinančių ir alternatyvių energijos išteklių naudojimą</t>
  </si>
  <si>
    <t>Atsinaujinančio kuro dalis centrinio šildymo sistemoje (proc.)</t>
  </si>
  <si>
    <t>84 (2022)</t>
  </si>
  <si>
    <t>Savivaldybės įstaigų ir įmonių, įdiegusių atsinaujinančių ir alternatyvių energijos išteklių priemones savo pastatuose, dalis (proc.)</t>
  </si>
  <si>
    <t>Atnaujinta (modernizuota) daugiabučių namų nuo bendro nerenovuotų daugiabučių namų skaičiaus dalis proc.</t>
  </si>
  <si>
    <t>3.3-3</t>
  </si>
  <si>
    <t>Modernizuoti miesto inžinerinę infrastruktūrą laikantis inovatyvumo ir ekologiškumo principų</t>
  </si>
  <si>
    <t>0,279 (2022)</t>
  </si>
  <si>
    <t>Ne mažiau kaip 2,390 (2030)</t>
  </si>
  <si>
    <t>Atnaujinti geriamojo vandens tiekimo tinklai, km</t>
  </si>
  <si>
    <t>0,978 (2022)</t>
  </si>
  <si>
    <t>Ne mažiau kaip 6,353 (2030)</t>
  </si>
  <si>
    <t>Atnaujinti nuotekų surinkimo tinklai, km</t>
  </si>
  <si>
    <t>Ne mažiau kaip 0,230 (2030)</t>
  </si>
  <si>
    <t>Ne mažiau kaip 4 (2030)</t>
  </si>
  <si>
    <t>3.3-4</t>
  </si>
  <si>
    <t>Sąvartynuose šalinamų atliekų dalis, palyginti su bendru komunalinių atliekų srautu (proc.)</t>
  </si>
  <si>
    <t>19,9  (2021)</t>
  </si>
  <si>
    <t>Perdirbta, pakartotinai ar kitaip panaudota (pvz., energijai gauti) dalis, palyginti su visomis surinktomis ir susidariusiomis atliekomis (proc.)</t>
  </si>
  <si>
    <t>62,2 (2021)</t>
  </si>
  <si>
    <t>77,0 (2030)</t>
  </si>
  <si>
    <t>3.3-5</t>
  </si>
  <si>
    <t>Stebimų aplinkos monitoringo objektų (pvz., oras, paviršinis vanduo, maudyklos, dirvožemis, triukšmas ir kt.) skaičius, vnt.</t>
  </si>
  <si>
    <t xml:space="preserve">2.1.-3 </t>
  </si>
  <si>
    <t xml:space="preserve">2.2. </t>
  </si>
  <si>
    <t xml:space="preserve">2.3. </t>
  </si>
  <si>
    <t xml:space="preserve">2.4. </t>
  </si>
  <si>
    <t>Didėjantis arba ne mažesnis kaip 80,0 proc. (2030</t>
  </si>
  <si>
    <t>Didėjantis arba ne mažesnis kaip 25 proc. (2030</t>
  </si>
  <si>
    <t>2.5.</t>
  </si>
  <si>
    <t xml:space="preserve">2.6. </t>
  </si>
  <si>
    <t>Pilietinės visuomenės ir privačiojo sektoriaus
subjektai, dalyvavę rengiant ir (ar) įgyvendinant miestui svarbių klausimų sprendimus, vnt.</t>
  </si>
  <si>
    <t>2.8.</t>
  </si>
  <si>
    <t xml:space="preserve">3.1. </t>
  </si>
  <si>
    <t>Šiltnamio efektą 
sukeliančių dujų kiekis (tonomis), tenkantis Visagino savivaldybės gyventojams</t>
  </si>
  <si>
    <t xml:space="preserve">Naujo arba modernizuoto 
viešojo transporto naudotojų skaičius per metus </t>
  </si>
  <si>
    <t>Didinti eismo saugumą ir 
gyventojų sąmoningumą darnaus judumo srityje</t>
  </si>
  <si>
    <t xml:space="preserve">Asmenų, pasinaudojusių naujai 
sukurtomis viešojo transporto paslaugomis, proc. nuo bendro gyventojų skaičiaus </t>
  </si>
  <si>
    <t xml:space="preserve">3.2. </t>
  </si>
  <si>
    <t>3.3</t>
  </si>
  <si>
    <t xml:space="preserve">Atnaujinti šilumos tinklai, km
</t>
  </si>
  <si>
    <t>Įdiegti žiedinės 
ekonomikos procesus</t>
  </si>
  <si>
    <t>Užtikrinti visapusišką 
aplinkos būklės stebėseną ir taršą ribojančių priemonių taikymą</t>
  </si>
  <si>
    <t>SSPP tikslų
 ir uždavinių 
kodas</t>
  </si>
  <si>
    <t xml:space="preserve"> Pagerinti investicijų pritraukimo ir verslo plėtros sąlygas</t>
  </si>
  <si>
    <t xml:space="preserve">1.1.-2 </t>
  </si>
  <si>
    <t xml:space="preserve"> Skatinti gyventojų verslumą ir ekonominį mobilumą</t>
  </si>
  <si>
    <t xml:space="preserve"> Didinti turistinį savivaldybės patrauklumą, teikiant viešąsias paslaugas bei plėtojant viešąją turizmo infrastruktūrą</t>
  </si>
  <si>
    <t xml:space="preserve"> Skatinti turizmo konkurencingumą, teikiant viešąsias ir verslo paslaugas bei vykdant aktyvią paslaugų rinkodarą</t>
  </si>
  <si>
    <t>1.2.-2</t>
  </si>
  <si>
    <t xml:space="preserve"> Visagino turizmo, gamtos ir kultūros objektų pritaikymas lankymui, modernizuojant viešąją turizmo infrastruktūrą</t>
  </si>
  <si>
    <t xml:space="preserve"> Visagino kaip monoindustrinio miesto urbanistikos, daugiataučio kultūros paveldo ir tradicijų perdavimas per turizmo ir edukacines veiklas</t>
  </si>
  <si>
    <t>2.1</t>
  </si>
  <si>
    <t xml:space="preserve"> Tikslingai naudojant švietimui skirtas lėšas bei kryptingai tobulinant darbuotojų kompetencijas, kiekvienam besimokančiajam sukurti lygiavertes ir šiuolaikiškas kokybiško ugdymo(si) sąlygas, lemiančias geresnius mokinių pasiekimus, optimalią, integracinę, darniai ir racionaliai veikiančią, nuolat atsinaujinančią savivaldybės švietimo sistemą</t>
  </si>
  <si>
    <t>Interneto svetainės naudotojai 253,7 tūkst./ metus (2020)</t>
  </si>
  <si>
    <t>Interneto svetainės naudotojai 500 tūkst. / metus (2030)</t>
  </si>
  <si>
    <t xml:space="preserve">Pradinė stebėsenos rodiklio reikšmė (2022) </t>
  </si>
  <si>
    <t>2.7.</t>
  </si>
  <si>
    <t>Asignavimų valdytojo kodas</t>
  </si>
  <si>
    <t>Finansavimo šaltinis</t>
  </si>
  <si>
    <t>Iš viso:</t>
  </si>
  <si>
    <t>SB (ĮP)</t>
  </si>
  <si>
    <t>Įstaigos</t>
  </si>
  <si>
    <t>Draugystės progimnazija</t>
  </si>
  <si>
    <t>2024  m.asignavimų  planas, tūkst. Eur</t>
  </si>
  <si>
    <t>IŠ VISO programai finansuoti pagal finansavimo šaltinius (1 ir 2 punktai)</t>
  </si>
  <si>
    <t>SD</t>
  </si>
  <si>
    <t>Kultūros įstaigų veiklos organizavimas</t>
  </si>
  <si>
    <t>Etninės kultūros sklaida, senųjų tradicijų, papročių populiarinimas, gyvybingumo puoselėjimas</t>
  </si>
  <si>
    <t>Kalendorinių švenčių organizavimas</t>
  </si>
  <si>
    <t>Nematerialaus kultūros paveldo apsaugos administravimas ir sklaida</t>
  </si>
  <si>
    <t xml:space="preserve">Dalyvavimas nacionaliniu ir tarptautiniu lygmeniu įgyvendinamuose projektuose </t>
  </si>
  <si>
    <t>Profesionalaus meno sklaida savivaldybėje</t>
  </si>
  <si>
    <t>Visagino bendruomenėms svarbių datų, sukakčių, profesinių švenčių paminėjimas</t>
  </si>
  <si>
    <t>Tradicinių Visagino savivaldybės festivalių, formuojančių Visagino ir regiono kultūrinį savitumą, organizavimas</t>
  </si>
  <si>
    <t>Tolygios kultūrinės raidos įgyvendinimas regione ir konkurso tvarka kultūros projektų finansavimas</t>
  </si>
  <si>
    <t>Valstybės švenčių, sukakčių, įvykių minėjimas, visuomenės pilietiškumo, patriotiškumo ir nacionalinės savivertės stiprinimas</t>
  </si>
  <si>
    <t>Valstybinių švenčių, atmintinų datų paminėjimas</t>
  </si>
  <si>
    <t>Lietuvos Respublikos  Seimo sprendimais minėtinų svarbių datų, įvykių ir asmenybių sukakčių paminėjimas</t>
  </si>
  <si>
    <t>Sociokultūrinių bendruomenės poreikių tenkinimas, laisvalaikio, neformaliojo švietimo programų, kultūrinių edukacijų, ugdančių gyventojų kultūrines kompetencijas ir kūrybiškumą, organizavimas įtraukiant skirtingo amžiaus, pomėgių ir poreikių visuomenės grupes</t>
  </si>
  <si>
    <t>Sociokultūrinių bendruomenės poreikių tenkinimas, laisvalaikio organizavimas</t>
  </si>
  <si>
    <t>Naujamečio laikotarpio priemonių įgyvendinimas</t>
  </si>
  <si>
    <t>Visagino miesto šventės organizavimas</t>
  </si>
  <si>
    <t>188711925</t>
  </si>
  <si>
    <t xml:space="preserve">Visagino viešosios bibliotekos veiklos užtikrinimas </t>
  </si>
  <si>
    <t>Visagino kultūros centro veiklos užtikrinimas</t>
  </si>
  <si>
    <t>Mokestis už paviršinių nuotekų nuotakyno sistemos tvarkymą</t>
  </si>
  <si>
    <t>Projekto "Jungties nuo geležinkelio stoties iki Visagino miesto centro įrengimas, kartu su etno kultūrų parku įrengimas" įgyvendinimas</t>
  </si>
  <si>
    <t>Remontuoti ir prižiūrėti savivaldybės turtą</t>
  </si>
  <si>
    <t>Pastatų konstrukcijų ir inžinerinių tinklų remontas, avariniai darbai</t>
  </si>
  <si>
    <t>4</t>
  </si>
  <si>
    <t>35</t>
  </si>
  <si>
    <t>40</t>
  </si>
  <si>
    <t>6</t>
  </si>
  <si>
    <t>Užtikrinti efektyvią kultūros įstaigų veiklą</t>
  </si>
  <si>
    <t>0,2</t>
  </si>
  <si>
    <t>Organizuotų renginių  skaičius</t>
  </si>
  <si>
    <t>8</t>
  </si>
  <si>
    <t>Profesionalaus meno sklaidos renginių skaičius Visagino kultūros centre: - koncertų (klasikinės, džiazo muzikos), - spektaklių, - parodų</t>
  </si>
  <si>
    <t>Organizuota festivalių, formuojančių Visagino ir regiono kultūrinį savitumą</t>
  </si>
  <si>
    <t>Finansuotų/įgyvendintų projektų skaičius</t>
  </si>
  <si>
    <t>Organizuota valstybinių švenčių, svarbių Lietuvai datų minėjimų skaičius</t>
  </si>
  <si>
    <t>R-04-02-02-05</t>
  </si>
  <si>
    <t>300141349</t>
  </si>
  <si>
    <t>300509331</t>
  </si>
  <si>
    <t>ĮP</t>
  </si>
  <si>
    <t>Savivaldybės administracija</t>
  </si>
  <si>
    <t>Visagino kultūros centras</t>
  </si>
  <si>
    <t>Visagino viešoji biblioteka</t>
  </si>
  <si>
    <t>Visagino kūrybos menų akademija</t>
  </si>
  <si>
    <t>42</t>
  </si>
  <si>
    <t>44</t>
  </si>
  <si>
    <t>3</t>
  </si>
  <si>
    <t xml:space="preserve">Įgyvendintų priemonių skaičius </t>
  </si>
  <si>
    <t>Visagino Atgimimo gimnazija</t>
  </si>
  <si>
    <t>Visagino Draugystės progimnazija</t>
  </si>
  <si>
    <t>Visagino "Žiburio" pagrindinė mokykla</t>
  </si>
  <si>
    <t>Visagino vaikų l-d Auksinis raktelis</t>
  </si>
  <si>
    <t>Visagino vaikų lopšelis-darželis Kūlverstukas</t>
  </si>
  <si>
    <t>Visagino vaikų l-d "Ąžuoliukas"</t>
  </si>
  <si>
    <t>Visagino L-d Auksinis gaidelis (Vaikystės pedagogikos centras)</t>
  </si>
  <si>
    <t>Šeimos ir vaiko gerovės centras</t>
  </si>
  <si>
    <t>7</t>
  </si>
  <si>
    <t>34</t>
  </si>
  <si>
    <t>"Atgimimo gimnazija"</t>
  </si>
  <si>
    <t>"Verdenės" gimnazija</t>
  </si>
  <si>
    <t>"Gerosios vilties" progimnazija</t>
  </si>
  <si>
    <t>"Žiburio" pagrindinė mokykla</t>
  </si>
  <si>
    <t>Lopšelis darželis "Auksinis gaidelis"</t>
  </si>
  <si>
    <t>Lopšelis darželis "Auksinis raktelis"</t>
  </si>
  <si>
    <t>Lopšelis darželis "Ąžuoliukas"</t>
  </si>
  <si>
    <t>Lopšelis-darželis "Gintarėlis"</t>
  </si>
  <si>
    <t>Lopšelis-darželis "Kūlverstukas"</t>
  </si>
  <si>
    <t>Visagino kūrybos ir menų akademija</t>
  </si>
  <si>
    <t>Lėšų už paviršinių nuotekų nuotakyno sistemos tvarkymą panaudojimas</t>
  </si>
  <si>
    <t>99</t>
  </si>
  <si>
    <t>R-10-02-04-08</t>
  </si>
  <si>
    <t>Įgyvendinti Lietuvos Respublikos geriamojo vandens tiekimo ir nuotekų tvarkymo įstatymo nuostatas</t>
  </si>
  <si>
    <t>4.</t>
  </si>
  <si>
    <t>9</t>
  </si>
  <si>
    <t xml:space="preserve">Užtikrinta Visagino viešosios bibliotekos veikla </t>
  </si>
  <si>
    <t>Drabužių įsigijimas, komandiruotės kolektyvų
vadovams, instrumentai, atributika</t>
  </si>
  <si>
    <t>"Lietuvos kodas" TV projektas</t>
  </si>
  <si>
    <t xml:space="preserve">Užtikrinta Visagino kultūros centro veikla </t>
  </si>
  <si>
    <t>Surinktos atskirai išrūšiuotos atliekos, tonos per metus</t>
  </si>
  <si>
    <t>Įgyvendintos viešinimo kampanijos atliekų prevencijos ir tvarkymo temomis, skaičius</t>
  </si>
  <si>
    <t>R-08-01-01-15</t>
  </si>
  <si>
    <t>1764455,99</t>
  </si>
  <si>
    <t>529</t>
  </si>
  <si>
    <t>Pasiruošimas Dainų šventei (drabužių įsigijimas,
komandiruotės kolektyvų vadovams, instrumentai)</t>
  </si>
  <si>
    <t>Velykinių kompozicijų kūrimas, dirbtuvių organizavimas suaugusiems (T), Tarptautinė vaikų gynimo diena, kūribinės dirbtuvės šeimoms (T)</t>
  </si>
  <si>
    <t>Profesionalaus meno sklaida, menininkų rezidencijos, parodos. Metų nominacijų šventė "Mano miestas - Visaginas", Meno kolektyvų jubiliejai: Rusų folkloro ansamblis "Bylina" ir vaikų rusų folkloro sansamblis "Žavoronok" - 30 m.; Folkloro ansamblis "Krusnė" - 15 m.; senjorų choras "Melodija" - 25 m.; Vyresniųjų liaudiškų šokių grupė "Gervė" - 15 m. Studijos: dekupažas - 15 m., mezgimas - 15 m.</t>
  </si>
  <si>
    <t>Tarptautinis kantri muzikos festivalis "Visagino Country", Dalyvavimas tarptautiniuose,
respublikiniuose, regioniniuose renginiuose, konkursuose, atstovavimas savivaldybei</t>
  </si>
  <si>
    <t>Visagino erdvių festivalis, Šiuolaikinio cirko festivalis "Naujojo cirko stotelė", Tarptautinis monospektaklių festivalis „Atspindys“, Senjorų šokių festivalis "Laiko karoliai"</t>
  </si>
  <si>
    <t>1.4. Europos Sąjungos ir kitos tarptautinės finansinės paramos lėšos (ES, EGDAP)</t>
  </si>
  <si>
    <t>Gyventojų kultūrinio aktyvumo skatinimo ir identiteto stiprinimo programa (04)</t>
  </si>
  <si>
    <t>Aplinkos apsaugos programa (08)</t>
  </si>
  <si>
    <t>Viešosios infrastruktūros 
programa (10)</t>
  </si>
  <si>
    <t>1. Konkurencingo verslo skatinimas ir vietinės ekonomikos tvari plėtra
2. Socialinės gerovės kūrimas, sumaniai, pažangiai, besimokančiai, moderniai ir laimingai bendruomenei
3. Tvarus, subalansuotas savivaldybės aplinkos vystymas ir plėtra</t>
  </si>
  <si>
    <t xml:space="preserve">1 programa </t>
  </si>
  <si>
    <t xml:space="preserve">2 programa </t>
  </si>
  <si>
    <t xml:space="preserve">3 programa </t>
  </si>
  <si>
    <t>4 programa</t>
  </si>
  <si>
    <t>5 programa</t>
  </si>
  <si>
    <t>7 programa</t>
  </si>
  <si>
    <t xml:space="preserve">8 programa </t>
  </si>
  <si>
    <t xml:space="preserve">9 programa </t>
  </si>
  <si>
    <t xml:space="preserve">10 programa </t>
  </si>
  <si>
    <t>Uždavinio, priemonės pavadinimas, finansavimo šaltiniai</t>
  </si>
  <si>
    <t>Iš jų: regioninių pažangos priemonių lėšos</t>
  </si>
  <si>
    <t>2025 m. asignavimai ir kitos lėšos, tūkst. Eur</t>
  </si>
  <si>
    <t>Savivaldybės strateginio
 plėtros plano priemonės kodas</t>
  </si>
  <si>
    <t>04.01.01. (T)</t>
  </si>
  <si>
    <t>04.01.01.01. (TP)</t>
  </si>
  <si>
    <t>04.02.01. (T)</t>
  </si>
  <si>
    <t>04.02.01.02. (TP)</t>
  </si>
  <si>
    <t>04.02.01.03. (TP)</t>
  </si>
  <si>
    <t>04.02.01.04. (TP)</t>
  </si>
  <si>
    <t>04.02.02.01. (TP)</t>
  </si>
  <si>
    <t>04.02.02.02. (TP)</t>
  </si>
  <si>
    <t>04.02.02.03. (TP)</t>
  </si>
  <si>
    <t>04.02.02.04. (TP)</t>
  </si>
  <si>
    <t>04.02.02.05. (TP)</t>
  </si>
  <si>
    <t>04.02.03.01. (TP)</t>
  </si>
  <si>
    <t>04.02.03.02. (TP)</t>
  </si>
  <si>
    <t>04.02.04. (T)</t>
  </si>
  <si>
    <t>04.02.04.01. (TP)</t>
  </si>
  <si>
    <t>04.02.04.02. (TP)</t>
  </si>
  <si>
    <t>04.02.04.03. (TP)</t>
  </si>
  <si>
    <t>2026 m. asignavimai ir kitos lėšos, tūkst. Eur</t>
  </si>
  <si>
    <t>2024  m. asignavimai ir kitos lėšos, tūkst. Eur</t>
  </si>
  <si>
    <t>08.01.01.15. (PP)</t>
  </si>
  <si>
    <t>08.01.02. (T)</t>
  </si>
  <si>
    <t>08.01.02.01. (TP)</t>
  </si>
  <si>
    <t>10.02.05.01. (TP)</t>
  </si>
  <si>
    <t>10.02.05.(T)</t>
  </si>
  <si>
    <t xml:space="preserve">Viešosios infrastruktūros programa  (10) </t>
  </si>
  <si>
    <t xml:space="preserve">Aplinkos apsaugos programa (08) </t>
  </si>
  <si>
    <t>2.3.6.3</t>
  </si>
  <si>
    <t xml:space="preserve"> Įgyvendintų priemonių skaičius </t>
  </si>
  <si>
    <t>2.3.-1-3</t>
  </si>
  <si>
    <t xml:space="preserve">Pritrauktų kultūros specialistų skaičius </t>
  </si>
  <si>
    <t>2.3.-3-2</t>
  </si>
  <si>
    <t xml:space="preserve">Įgyvendintų projektų  skaičius </t>
  </si>
  <si>
    <t>2.3.-5-4</t>
  </si>
  <si>
    <t xml:space="preserve">Kolektyvų, dalyvavusių regioniniuose renginiuose, skaičius </t>
  </si>
  <si>
    <t>2.3.1.</t>
  </si>
  <si>
    <t xml:space="preserve">2.3.2.1. </t>
  </si>
  <si>
    <t>2.3.4.1.</t>
  </si>
  <si>
    <t xml:space="preserve"> Veikiančių megėjų meno kolektyvų skaičius </t>
  </si>
  <si>
    <t>2.3.1.2.</t>
  </si>
  <si>
    <t xml:space="preserve"> Organizuotų tarptautinių festivalių skaičius </t>
  </si>
  <si>
    <t>2.3.5.3</t>
  </si>
  <si>
    <t xml:space="preserve"> Įgyvendintų projektų  skaičius </t>
  </si>
  <si>
    <t>2.3.-6-2</t>
  </si>
  <si>
    <t>~3000</t>
  </si>
  <si>
    <t>6 proc.</t>
  </si>
  <si>
    <t>Skatinti bemotorio transporto pasirinkimą ir pėsčiųjų judumą</t>
  </si>
  <si>
    <t>Aukšto meistriškumo sportininkų dalis nuo visų sportininkų Visagino savivaldybėje (proc.)</t>
  </si>
  <si>
    <t xml:space="preserve">~8000 </t>
  </si>
  <si>
    <t>2024  m.asignavimų poreikis</t>
  </si>
  <si>
    <t>Visagino viešosios bibliotekos renovacija : įtraukioji kultūra visiems, neprikalusomai nuo lyties, sveikatos būklės, socialinės padėties ir amžiaus</t>
  </si>
  <si>
    <t>Apsauginę funkciją atliekančių želdynų ir želdinių, tenkančių 1 gyventojui, plotas (kv. m)</t>
  </si>
  <si>
    <t>Įgyvendinta priemonių, skatinančių komunalinių atliekų 
rūšiuojamojo atliekų surinkimo pajėgumo plėtrą</t>
  </si>
  <si>
    <t>3.3-4-1</t>
  </si>
  <si>
    <t>3.3-3-3</t>
  </si>
  <si>
    <t xml:space="preserve">Paviršinių nuotekų surinkimo ir valymo sistemos srityje įgyvendintų priemonių skaičius </t>
  </si>
  <si>
    <t> Ne daugiau kaip 
15 proc. visų susidariusių komunalinių atliekų (pagal svorį) šalinama sąvartyne</t>
  </si>
  <si>
    <t> Ne daugiau kaip 
10 proc. visų susidariusių komunalinių atliekų (pagal svorį) šalinama sąvartyne</t>
  </si>
  <si>
    <t>Ne daugiau kaip 
8 proc. visų susidariusių komunalinių atliekų (pagal svorį) šalinama sąvartyne</t>
  </si>
  <si>
    <t xml:space="preserve">Gerinti  investicinės aplinkos patrauklumą ir didinti ekonominį potencialą </t>
  </si>
  <si>
    <t>Vykdyti kryptingą darnaus judumo politiką savivaldybėje</t>
  </si>
  <si>
    <t>2.3. tikslas</t>
  </si>
  <si>
    <t>1 lentelė. Tikslai, uždaviniai ir jų stebėsenos rodikliai</t>
  </si>
  <si>
    <r>
      <t>2024</t>
    </r>
    <r>
      <rPr>
        <b/>
        <sz val="7"/>
        <color rgb="FF000000"/>
        <rFont val="Arial"/>
        <family val="2"/>
      </rPr>
      <t xml:space="preserve"> metų asignavimai ir kitos lėšos</t>
    </r>
  </si>
  <si>
    <r>
      <t>n</t>
    </r>
    <r>
      <rPr>
        <sz val="7"/>
        <color rgb="FF000000"/>
        <rFont val="Arial"/>
        <family val="2"/>
      </rPr>
      <t xml:space="preserve"> – pirmieji planuojamieji metai, </t>
    </r>
    <r>
      <rPr>
        <i/>
        <sz val="7"/>
        <color rgb="FF000000"/>
        <rFont val="Arial"/>
        <family val="2"/>
      </rPr>
      <t xml:space="preserve">n </t>
    </r>
    <r>
      <rPr>
        <sz val="7"/>
        <color rgb="FF000000"/>
        <rFont val="Arial"/>
        <family val="2"/>
      </rPr>
      <t xml:space="preserve">+ 1 – antrieji planuojamieji metai ir </t>
    </r>
    <r>
      <rPr>
        <i/>
        <sz val="7"/>
        <color rgb="FF000000"/>
        <rFont val="Arial"/>
        <family val="2"/>
      </rPr>
      <t xml:space="preserve">n </t>
    </r>
    <r>
      <rPr>
        <sz val="7"/>
        <color rgb="FF000000"/>
        <rFont val="Arial"/>
        <family val="2"/>
      </rPr>
      <t>+ 2 – tretieji planuojamieji metai.</t>
    </r>
  </si>
  <si>
    <t>10 000 Eur</t>
  </si>
  <si>
    <t>Naujų bendrosios praktikos slaugytojų pritraukimas ir įdarbinimas ne mažiau nei 2 bendrosios praktikos slaugytojų  per metus</t>
  </si>
  <si>
    <t xml:space="preserve"> </t>
  </si>
  <si>
    <t xml:space="preserve">Projektą planuojama įgyvendinti 2021-2027 m.  Europos Sąjungos investicijų programos lėšomis.  Paraišką projekto finansavimui gauti planuojama teikti 2024  m. IV ketvirtyje. Planuojama, kad paraiška teiks UAB Utenos regiono atliekų tvarkymo centras. Visagino savivaldybės administracija bus projekto partneris.  Įgyvendinant projektą planuojamos šios veiklos:
1) Didelių gabaritų atliekų surinkimo aikštelės Visagino savivaldybėje, t. y. Taikos pr. 27, Visagine įrengimas;
2) Didelių gabaritų atliekų surinkimo aikštelėje Visagino savivaldybėje, t. y. Taikos pr. 27, Visagine, įrengti 1 uždaro tipo dalijimosi daiktais aikštelę. </t>
  </si>
  <si>
    <t>19000 muziejaus skaitmeninei įrangai įsigyti
76000 muziejaus veiklai
5000 įsikūrimui</t>
  </si>
  <si>
    <t xml:space="preserve">VšĮ Visagino muziejus paskirties keitimas </t>
  </si>
  <si>
    <t xml:space="preserve">Aplinkos apsaugos lėšos </t>
  </si>
  <si>
    <t>Visagino savivaldybės 2024 m. asignavimai iš valstybės biudžeto lėšų ir kitų dotacijų  (SD)</t>
  </si>
  <si>
    <t xml:space="preserve">nauja priemonė </t>
  </si>
  <si>
    <t>Programos tikslas - gyvendinti Visagino savivaldybės strateginiame plėtros plane numatytus tikslus ir uždavinius aplinkos būklei ir kokybei savivaldybėje pagerinti bei aplinkos užterštumui sumažinti</t>
  </si>
  <si>
    <t>1.4. Europos Sąjungos ir kitos tarptautinės finansinės paramos lėšos (EGDP, VB)</t>
  </si>
  <si>
    <t>Programos tikslas - kryptingai vykdyti valstybės ir savivaldybės kultūros politiką. Šios programos priemonėmis numatoma sudaryti sąlygas savivaldybės gyventojams susipažinti su šiuolaikinėmis ir tradicinėmis profesionalaus ir mėgėjų meno formomis, ugdyti gyventojų kūrybiškumo ir kritinio mąstymo gebėjimus, etninę savimonę, meninį ir estetinį skonį, skatinti tautinio identiteto plėtrą ir menų įvairovę, skaitymo aktyvinimą bei mokymąsi visą gyvenimą. Sudarant optimalias sąlygas gyventojams dalyvauti kultūrinime gyvenime, meno saviveiklos kolektyvuose, įgyvendinant kultūrines-edukacines programas, skatinti įvairaus amžiaus gyventojų užimtumą, mažinti negatyvių visuomenės veiksnių poveikį, formuoti Visagino savivaldybės kaip įvairiatautės, kultūriškai išprususios bendruomenės įvaizdį.</t>
  </si>
  <si>
    <t>Programos tikslas -  padidinti miesto viešųjų erdvių patrauklumą, užtikrinti švarą ir tvarką, įgyvendinti priemones, skirtas bendruomenės infrastruktūros plėtrai, pagerinti gyvenimo aplinką ir kokybę, pagerinti kelių ir gatvių dangas, rekonstruoti kelius, rekonstruoti esamas automobilių stovėjimo aikšteles bei įrengti naujas, sudaryti gyventojams patogias susisiekimo sąlygas nuostolingais keleivių pervežimo maršrutais, teikti gyventojams kokybiškas komunalines paslaugas ir gerinti jų kokybę, prižiūrėti ir modernizuoti miesto inžinerinės ir rekreacinės infrastruktūros objektus, prižiūrėti ir modernizuoti gyvenamąjį fondą, gerinti kapinių priežiūrą ir viešąją infrastruktūrą.</t>
  </si>
  <si>
    <t xml:space="preserve">Visagino kūrybos menų akademija </t>
  </si>
  <si>
    <t>Kovo 11 d. renginiai</t>
  </si>
  <si>
    <t>Kijevo pučiamųjų orkestras</t>
  </si>
  <si>
    <t xml:space="preserve">Visagino savivaldybės investicijų pritraukimo programos įgyvendinimas </t>
  </si>
  <si>
    <t xml:space="preserve">Atlikti investicinės aplinkos tyrimą Visagino savivaldybėje </t>
  </si>
  <si>
    <t>Sukurti talentų pritraukimo į Visagino savivaldybę programą</t>
  </si>
  <si>
    <t>Įgyvendinti talentų pritraukimo į Visagino savivaldybę programą</t>
  </si>
  <si>
    <t>Sukurti verslo paramos programą</t>
  </si>
  <si>
    <t>Įgyvendinti verslo paramos programą</t>
  </si>
  <si>
    <t xml:space="preserve">Atlikti verslo aplinkos tyrimą Visagino savivaldybėje </t>
  </si>
  <si>
    <t>Užtikrinti Visagino savivaldybės įsipareigojimų VšĮ „Versli Lietuva“ vykdymą organizuojant bei administruojant „Spiečiaus“ veiklas</t>
  </si>
  <si>
    <t>Sukurti verslumo skatinimo programą</t>
  </si>
  <si>
    <t xml:space="preserve">Įgyvendinti verslumo skatinimo programą </t>
  </si>
  <si>
    <t>Pritaikyti patalpas, esančias Taikos pr. 7, Visagine, verslo poreikiams</t>
  </si>
  <si>
    <t>Įgyvendinta energetinio efektyvumo didinimo programa</t>
  </si>
  <si>
    <t>Sukurti energetinio efektyvumo tyrimo sistemą</t>
  </si>
  <si>
    <t>Kūrybinių industrijų programos įgyvendinimas</t>
  </si>
  <si>
    <t>Viešųjų paslaugų verslo atstovams ir investuotojams teikimas</t>
  </si>
  <si>
    <t>Teikti komercines paslaugas verslo atstovams ir investuotojams</t>
  </si>
  <si>
    <t>Investuotojams skirtos duomenų bazės sukūrimas ir palaikymas</t>
  </si>
  <si>
    <t>Verslui skirtos informacinės duomenų bazės sukūrimas ir palaikymas</t>
  </si>
  <si>
    <t>Viešosioms paslaugoms teikti nenaudojamo turto išlaikymas</t>
  </si>
  <si>
    <t>Personalo išlaikymas</t>
  </si>
  <si>
    <t>Darbo priemonių užtikrinimas</t>
  </si>
  <si>
    <t>Kvalifikacijos kėlimo užtikrinimas</t>
  </si>
  <si>
    <t>VšĮ Visagino miesto muziejus </t>
  </si>
  <si>
    <t>Iš jų: regioninių pažangos priemonių lėšos (RP)</t>
  </si>
  <si>
    <t>254 ūkst./ metus</t>
  </si>
  <si>
    <t>MISIJA</t>
  </si>
  <si>
    <t>SAVIVALDYBĖS PRIORITETAI</t>
  </si>
  <si>
    <t>Trumpas priemonės įgyvendinimo aprašymas</t>
  </si>
  <si>
    <t>SB (L)</t>
  </si>
  <si>
    <t>ĮP L</t>
  </si>
  <si>
    <t>Viso:</t>
  </si>
  <si>
    <t xml:space="preserve">Visagino savivaldybės 2024 m. aplinkos apsaugos rėmimo specialiosios programos biudžeto išlaidos </t>
  </si>
  <si>
    <t xml:space="preserve">Projekto  „Didelių gabaritų atliekų surinkimo aikštelės įrengimas Visagino mieste" įgyvendinimas 
</t>
  </si>
  <si>
    <t xml:space="preserve">Investicijos į rūšiuojamojo atliekų surinkimo įrenginius, Eur </t>
  </si>
  <si>
    <t>Siekiant formuoti regioninį išskirtinumą, kurti savitus, aktualaus turinio, kokybiškus kultūros produktus ir paslaugas, sudaryti sąlygas savivaldybės kultūros lauko veikėjų kultūrinių,  kūrybinių iniciatyvų įgyvendinimui, tam pasitelkti kūrybiškos vietokūros metodo teikiamas galimybes bei sudaryti sąlygas profesionalaus meno prieinamumui</t>
  </si>
  <si>
    <t>Organizuota svarbių datų ir sukakčių paminėjimų, skaičius</t>
  </si>
  <si>
    <t xml:space="preserve">Organizuota sociokultūrinių bendruomenės poreikius tenkinančių renginių, skaičius </t>
  </si>
  <si>
    <t>Visagino savivaldybės ugdymo įstaigų, dalyvavusių Tūkstantmečio mokyklų programos veiklose, skaičius</t>
  </si>
  <si>
    <t xml:space="preserve">Kasmet didėjantis ne mažiau kaip 20 proc. </t>
  </si>
  <si>
    <t>Stacionaro ligonių skaičius, tenkantis 1 tūkst. gyventojų</t>
  </si>
  <si>
    <t>Teikiamų socialinių paslaugų rūšių (bendrųjų socialinių paslaugų, socialinės priežiūros paslaugų, socialinės globos paslaugų ir kt.) skaičius (vnt</t>
  </si>
  <si>
    <t>Gyventojų, pasitikinčių savivaldybės institucija ir jos įstaigomis, dalis proc.</t>
  </si>
  <si>
    <t>„Facebook“10 000 tūkst. (2030</t>
  </si>
  <si>
    <t>„YouTube“ 469 (2020)</t>
  </si>
  <si>
    <t>„YouTube“ 1,2 tūkst. (2030)</t>
  </si>
  <si>
    <t>Mažėjantis iki 100 t (2030)</t>
  </si>
  <si>
    <t xml:space="preserve">Autoįvykių skaičius per metus </t>
  </si>
  <si>
    <t>Ne mažiau kaip 55 proc. susidariusių
komunalinių atliekų
 (pagal
svorį) paruošta 
pakartotinai naudoti ir perdirbta</t>
  </si>
  <si>
    <t>Ne mažiau kaip 56 proc. susidariusių komunalinių atliekų (pagal
svorį) paruošta pakartotinai naudoti ir perdirbta</t>
  </si>
  <si>
    <t>Ne mažiau kaip 57 proc. susidariusių komunalinių atliekų (pagal
svorį) paruošta pakartotinai naudoti ir perdirbta</t>
  </si>
  <si>
    <t xml:space="preserve">  </t>
  </si>
  <si>
    <t>SB (ĮPL)</t>
  </si>
  <si>
    <t>04.02.03. (T)</t>
  </si>
  <si>
    <t>04.02.02. (T)</t>
  </si>
  <si>
    <t>Pasiekta  stebėsenos rodiklio reikšmė
(2023)</t>
  </si>
  <si>
    <t>Visagino  Verdenės gimnazija</t>
  </si>
  <si>
    <t>Planas
(įskaitant patikslinimus)</t>
  </si>
  <si>
    <t>Poveikio rodiklio kodas</t>
  </si>
  <si>
    <t>Poveikio  rodiklio pavadinimas
(matavimo vnt.)</t>
  </si>
  <si>
    <t>Poveikio rodiklio reikšmės</t>
  </si>
  <si>
    <t>Siektinos poveikio rodiklių reikšmės</t>
  </si>
  <si>
    <t>Visagino šeimos ir vaiko gerovės centras</t>
  </si>
  <si>
    <t>Visagino rekreacijos paslaugų centras</t>
  </si>
  <si>
    <t>Visagino savivaldybės Kontrolės ir audito tarnyba</t>
  </si>
  <si>
    <t>2023-02-02 sprendimu 
Nr. TS-17  patvirtintas planas</t>
  </si>
  <si>
    <t>40/150</t>
  </si>
  <si>
    <t>Lankytojų profesionalaus meno renginiuose Visagine skaičius: - koncertuose, - spektakliuose, - parodose</t>
  </si>
  <si>
    <t>7200</t>
  </si>
  <si>
    <t>Visagino trečiojo amžiaus universitetas</t>
  </si>
  <si>
    <t>Asociacija Šokių kolektyvas „Visagino gervė“</t>
  </si>
  <si>
    <t>Asociacija Jaunųjų menininkų klubas „PALETĖ“</t>
  </si>
  <si>
    <t>Asociacija Visagino miesto rusų bendrija „SADKO</t>
  </si>
  <si>
    <t>VšĮ „Urbanistinės istorijos“</t>
  </si>
  <si>
    <t>VšĮ Visagino edukacijų centras</t>
  </si>
  <si>
    <t>Lietuvių liaudies muzikos festivalis „Pyniau dainų vainikų</t>
  </si>
  <si>
    <t>Kalėdiniai vakarai Visagino edukacijų centre 2023</t>
  </si>
  <si>
    <t>Kultūros gyvenimo atspindžiai mokyklos languose</t>
  </si>
  <si>
    <t>Kelionė į Kalėdas</t>
  </si>
  <si>
    <t>Daugiatautės Visagino bendruomenės 
įsitraukimas į kultūrinių iniciatyvų įgyvendinimą</t>
  </si>
  <si>
    <t>„Kaimynėli, būki sveikas“</t>
  </si>
  <si>
    <t>Kūrybinės dirbtuvės „Įžiebiu tradiciją“</t>
  </si>
  <si>
    <t>Savivaldybės administracija:</t>
  </si>
  <si>
    <t>Projektas „PIKAKOKA“</t>
  </si>
  <si>
    <t xml:space="preserve">Visagino kultūros centro projektui
 „XVI tradicinio muzikavimo kursai Visagine ir Meironų kaime“. </t>
  </si>
  <si>
    <t>Atlikti lauko laiptų ir atraminės sienos Parko g.7 (,,Draugystės" salė) remonto darbai; 
Parengtas gaisrinės saugos projektas Parko g. 14; Parengtas pastato-vaikų poliklinikos paskirties keitimo projektas Taikos pr. 15,  (Visagino savivaldybės tarybos sprendimas Nr. TS-184);Įrengtas keltuvas neįgaliesiems Vilties g. 1; Atlikti Visagino ežero paplūdimyje esančios vandens čiuožyklos konstrukcijų avariniai remonto darbai</t>
  </si>
  <si>
    <t>Įrengta gaisro aptikimo signalizaciją</t>
  </si>
  <si>
    <t>grupių virtuvėlių remontas</t>
  </si>
  <si>
    <t>Savivaldybės įstaigų kultūros ir meno darbuotojų, tobulinusių kvalifikaciją, skaičius ir kvalifikacijos tobulinimui skirtų dienų skaičius (kuriuos galima pagrįsti)</t>
  </si>
  <si>
    <t xml:space="preserve">Finansuotų kultūros srityje veikiančių 
įstaigų skaičius
</t>
  </si>
  <si>
    <t>Ataskaitiniu laikotarpiu vyko Lietuvos liaudies meno paroda-konkursas „Aukso vainikas“, Lietuvos vaikų ir jaunimo liaudies meno paroda-konkursas „Sidabro vainikėlis“, Lietuvių bendruomenės renginys „Kaimynėli, būki sveikas“</t>
  </si>
  <si>
    <t>Užtikrintos nematerialaus paveldo apsaugos funkcijų administravimas</t>
  </si>
  <si>
    <t>6221</t>
  </si>
  <si>
    <t xml:space="preserve">Įgyvendinant šią priemonę administruojamas Visagino savivaldybės  nematerialaus kultūros paveldo vertybių sisteminis sąrašas su surinktais ir nuolat atnaujinamais dabarties ir praeities duomenimis: aprašymais, vaizdo ir garso medžiaga. Organizuojama nematerialaus kultūros paveldo sklaida, inicijuojami projektai, bendradarbiavimas. Organizuojamas totorių dienos paminėjimas "Sobuntuj" festivalis. </t>
  </si>
  <si>
    <t>Visagino lietuvių asociacijos „Gimtinės spalvos“  (bendrafinansavimo)</t>
  </si>
  <si>
    <t>Visagino kultūros centras (bendrafinansavimo)</t>
  </si>
  <si>
    <t>Neformaliojo vaikų švietimo ir formalųjį švietimą papildančio sportinio ugdymo programų įgyvendinimas</t>
  </si>
  <si>
    <t>Viešosios įstaigos pavadinimas</t>
  </si>
  <si>
    <t>Veiklos tikslas arba programos uždavinys</t>
  </si>
  <si>
    <t>VšĮ Visagino sporto ir rekreacijos centras</t>
  </si>
  <si>
    <r>
      <t>Įgyvendinamų pažangos projektų</t>
    </r>
    <r>
      <rPr>
        <b/>
        <i/>
        <sz val="10"/>
        <rFont val="Times New Roman"/>
        <family val="1"/>
      </rPr>
      <t xml:space="preserve"> </t>
    </r>
    <r>
      <rPr>
        <i/>
        <sz val="10"/>
        <rFont val="Times New Roman"/>
        <family val="1"/>
      </rPr>
      <t xml:space="preserve">(įrašomas pažangos projekto kodas ir pavadinimas) </t>
    </r>
    <r>
      <rPr>
        <sz val="10"/>
        <rFont val="Times New Roman"/>
        <family val="1"/>
      </rPr>
      <t>rodikliai</t>
    </r>
  </si>
  <si>
    <t>–</t>
  </si>
  <si>
    <t>Tęstinės veiklos rodikliai</t>
  </si>
  <si>
    <t>Įstaigos veiklos strategijos parengimas, patvirtinimas ir įgyvendinimas</t>
  </si>
  <si>
    <t>Įstaigos komandų, pavienių ugdytinių dalyvavimas aukšto meistriškumo varžybose</t>
  </si>
  <si>
    <t>Tradicinių Visagino savivaldybei sporto šakų išlaikymas ir, atsižvelgiant į kintančius Visagino gyventojų poreikius,  naujų sporto šakų programų rengimas ir įgyvendinimas</t>
  </si>
  <si>
    <t>Neformaliojo vaikų švietimo (NVŠ) sportinio ugdymo programų, finansuojamų valstybės lėšomis, rengimas ir įgyvendinimas</t>
  </si>
  <si>
    <t>Neformaliojo suaugusiųjų švietimo sportinio ugdymo programų, finansuojamų valstybės ar savivaldybės lėšomis, rengimas ir įgyvendinimas</t>
  </si>
  <si>
    <t>Projektinės veiklos plėtra siekiant pritraukti kitus finansavimo šaltinius įstaigos veiklos kokybei ir plėtrai, infrastruktūros atnaujinimui ir ugdymo aplinkos aprūpinimui priemonėmis</t>
  </si>
  <si>
    <t>Teikiamų mokamų paslaugų kokybės stiprinimas ir įvairovės plėtra reaguojant į kintančius Visagino gyventojų bei miesto svečių poreikius</t>
  </si>
  <si>
    <t>Informacijos apie įstaigos veiklą viešinimas sukurtoje interneto svetainėje, kurios struktūra ir turinys atitinka Bendrųjų reikalavimų valstybės ir savivaldybių institucijų ir įstaigų interneto svetainėms ir mobiliosioms programoms aprašo, patvirtinto Lietuvos Respublikos Vyriausybės 2003 m. balandžio 18 d. nutarimu Nr. 480 (aktuali redakcija), reikalavimus.</t>
  </si>
  <si>
    <t>Įvairių sporto varžybų, fizinio aktyvumo ir sporto renginių, sporto stovyklų įstaigos ugdytiniams ir Visagino savivaldybės bendruomenei organizavimas ir vykdymas</t>
  </si>
  <si>
    <t>Viešoji įstaiga Visagino krepšinio mokykla</t>
  </si>
  <si>
    <t>Vykdyti krepšinio treniruotes vaikams ir jaunimui</t>
  </si>
  <si>
    <t>Visagino krepšinio mokyklos komandų dalyvavimas aukšto meistriškumo varžybose</t>
  </si>
  <si>
    <t>Moterų krepšinio vystymas</t>
  </si>
  <si>
    <t>Grupių skaičius</t>
  </si>
  <si>
    <t>3x3 krepšinio  vystymas</t>
  </si>
  <si>
    <t>Sporto iniciatyvų, susijusių su krepšinio sportu ir/ar įtraukiančių Visagino gyventojus į fizinio aktyvumo veiklas, įgyvendinimas (renginiai, šventės, stovyklos, kt.)</t>
  </si>
  <si>
    <t xml:space="preserve">25 proc. </t>
  </si>
  <si>
    <t>Dalyvavimas Mažų miestelių lygoje</t>
  </si>
  <si>
    <t>Dalyvavimas Regionų krepšinio lygoje</t>
  </si>
  <si>
    <t>Viešoji įstaiga Visagino graikų-romėnų imtynių centras</t>
  </si>
  <si>
    <r>
      <t>Įgyvendinamų pažangos projektų</t>
    </r>
    <r>
      <rPr>
        <b/>
        <i/>
        <sz val="10"/>
        <rFont val="Times New Roman"/>
        <family val="1"/>
      </rPr>
      <t xml:space="preserve"> </t>
    </r>
  </si>
  <si>
    <t>Vykdyti graikų-romėnų imtynių treniruotes vaikams ir jaunimui</t>
  </si>
  <si>
    <t xml:space="preserve">Dalyvavimas varžybose pagal patvirtintą graikų-romėnų imtynių varžybų planą </t>
  </si>
  <si>
    <t>Sporto iniciatyvų, susijusių su imtynių sportu ir/ar įtraukiančių Visagino gyventojus į fizinio aktyvumo veiklas, įgyvendinimas (renginiai, šventės, stovyklos, kt.)</t>
  </si>
  <si>
    <t>Viešoji įstaiga Visagino futbolo centras</t>
  </si>
  <si>
    <r>
      <t>Įgyvendinamų pažangos projektų</t>
    </r>
    <r>
      <rPr>
        <b/>
        <i/>
        <sz val="10"/>
        <rFont val="Times New Roman"/>
        <family val="1"/>
      </rPr>
      <t xml:space="preserve"> </t>
    </r>
    <r>
      <rPr>
        <i/>
        <sz val="10"/>
        <color indexed="23"/>
        <rFont val="Times New Roman"/>
        <family val="1"/>
      </rPr>
      <t xml:space="preserve">(įrašomas pažangos projekto kodas ir pavadinimas) </t>
    </r>
    <r>
      <rPr>
        <sz val="10"/>
        <rFont val="Times New Roman"/>
        <family val="1"/>
      </rPr>
      <t>rodikliai</t>
    </r>
  </si>
  <si>
    <t>Vykdyti futbolo treniruotes vaikams ir jaunimui</t>
  </si>
  <si>
    <t>Visagino futbolo komandų dalyvavimas Lietuvos vaikų ir jaunių ugdymo futbolo asociacijos (LVJUFA) Pirmos lygos čempionate ir Utenos apskrities futbolo federacijos (UAFF) pirmenybėse</t>
  </si>
  <si>
    <t>Sporto iniciatyvų, susijusių su futbolo sportu ir/ar įtraukiančių Visagino gyventojus į fizinio aktyvumo veiklas, įgyvendinimas (renginiai, šventės, stovyklos, kt.)</t>
  </si>
  <si>
    <t>70 proc.</t>
  </si>
  <si>
    <t>Trumpalaikių neformaliojo vaikų švietimo programų įgyvendinimas</t>
  </si>
  <si>
    <t>Programų dalyvių skaičius</t>
  </si>
  <si>
    <t>Jaunimo savanoriškos veiklos organizavimas</t>
  </si>
  <si>
    <t xml:space="preserve">Stovyklų organizavimas mokinių atostogų metu </t>
  </si>
  <si>
    <t xml:space="preserve">Organizuotų stovyklų skaičius </t>
  </si>
  <si>
    <t>Stovyklų dalyvių skaičius</t>
  </si>
  <si>
    <t xml:space="preserve">Edukacinių programų ir kursų organizavimas </t>
  </si>
  <si>
    <t xml:space="preserve">Įgyvendintų programų skaičius, vnt. </t>
  </si>
  <si>
    <t>Neformaliojo vaikų švietimo (NVŠ) programų, finansuojamų valstybės lėšomis, rengimas ir įgyvendinimas</t>
  </si>
  <si>
    <t>Neformaliojo suaugusiųjų švietimo programų, finansuojamų valstybės ar savivaldybės lėšomis, rengimas ir įgyvendinimas</t>
  </si>
  <si>
    <t>12 proc.</t>
  </si>
  <si>
    <t>Iniciatyvų, įtraukiančių Visagino gyventojus ir miesto svečius į veiklas, įgyvendinimas (renginiai, šventės, akcijos, kt.)</t>
  </si>
  <si>
    <r>
      <t>Įgyvendinamų pažangos projektų</t>
    </r>
    <r>
      <rPr>
        <b/>
        <i/>
        <sz val="10"/>
        <color indexed="63"/>
        <rFont val="Times New Roman"/>
        <family val="1"/>
      </rPr>
      <t> </t>
    </r>
    <r>
      <rPr>
        <i/>
        <sz val="10"/>
        <color indexed="23"/>
        <rFont val="Times New Roman"/>
        <family val="1"/>
      </rPr>
      <t>(įrašomas pažangos projekto kodas ir pavadinimas) </t>
    </r>
    <r>
      <rPr>
        <sz val="10"/>
        <color indexed="63"/>
        <rFont val="Times New Roman"/>
        <family val="1"/>
      </rPr>
      <t>rodikliai</t>
    </r>
  </si>
  <si>
    <t>Projektinės veiklos plėtra siekiant pritraukti kitus finansavimo šaltinius įstaigos veiklos kokybei ir plėtrai, infrastruktūros atnaujinimui ir aprūpinimui priemonėmis</t>
  </si>
  <si>
    <t>Teikiamų mokamų paslaugų kokybės stiprinimas ir įvairovės plėtra reaguojant į Visagino gyventojų bei miesto svečių poreikius</t>
  </si>
  <si>
    <t>Informacijos apie įstaigos veiklą viešinimas sukurtoje interneto svetainėje, kurios struktūra ir turinys atitinka Bendrųjų reikalavimų valstybės ir savivaldybių institucijų ir įstaigų interneto svetainėms ir mobiliosioms programoms aprašo, patvirtinto Lietuvos Respublikos Vyriausybės 2003 m. balandžio 18 d. nutarimu Nr. 480 (aktuali redakcija), reikalavimus</t>
  </si>
  <si>
    <t>Muziejinės veiklos renginių (parodų, edukacijų, kūrybinių instaliacijų ir kt. formų) organizavimas</t>
  </si>
  <si>
    <t xml:space="preserve">VšĮ Visagino turizmo plėtros centras  </t>
  </si>
  <si>
    <r>
      <t xml:space="preserve">Įgyvendinamų pažangos projektų </t>
    </r>
    <r>
      <rPr>
        <sz val="10"/>
        <color indexed="23"/>
        <rFont val="Times New Roman"/>
        <family val="1"/>
      </rPr>
      <t xml:space="preserve">(įrašomas pažangos projekto kodas ir pavadinimas) </t>
    </r>
    <r>
      <rPr>
        <sz val="10"/>
        <rFont val="Times New Roman"/>
        <family val="1"/>
      </rPr>
      <t>rodikliai</t>
    </r>
  </si>
  <si>
    <t>Naujų turizmo maršrutų ir ekskursijų programų Visagino savivaldybėje kūrimas ir viešinimas</t>
  </si>
  <si>
    <t>Sukurtų ir paviešintų naujų turizmo maršrutų ir ekskursijų programų skaičius, vnt.</t>
  </si>
  <si>
    <t>Interneto svetainės, skirtos turistinio Visagino savivaldybės įvaizdžio formavimui, sukūrimas ir naudojimas</t>
  </si>
  <si>
    <t>Parengtų ir paskelbtų informacinių pranešimų, straipsnių interneto svetainėje skaičius, vnt.</t>
  </si>
  <si>
    <t>Gidų mokymų ir jų kvalifikacijos tobulinimo paramos programų kūrimas ir įgyvendinimas</t>
  </si>
  <si>
    <t>Licencijuotų gidų, užsiregistruotų ir veikiančių Visagino  savivaldybėje, skaičius, vnt.</t>
  </si>
  <si>
    <t>Informacinių ir kartografinių leidinių apie Visagino turizmo išteklius ir turizmo paslaugas parengimas ir išleidimas</t>
  </si>
  <si>
    <t>Parengtų ir išleistų turistams skirtų leidinių skaičius, vnt.</t>
  </si>
  <si>
    <t>Įgyvendinamų pažangos projektų (įrašomas pažangos projekto kodas ir pavadinimas) rodikliai</t>
  </si>
  <si>
    <t>Sukurta programa, vnt.</t>
  </si>
  <si>
    <t>Įgyvendinta programa, proc.</t>
  </si>
  <si>
    <t>Atlikta tyrimų, vnt.</t>
  </si>
  <si>
    <t>Užtikrina „Spiečiaus“ veikla, proc.</t>
  </si>
  <si>
    <t>Pritaikyta patalpų, kv. m</t>
  </si>
  <si>
    <t>Sukurta sistema, vnt.</t>
  </si>
  <si>
    <t>Suteikta konsultacijų, val.</t>
  </si>
  <si>
    <t>Sukurta duomenų bazė, vnt.</t>
  </si>
  <si>
    <t>Administruojama patalpų, kv. m.</t>
  </si>
  <si>
    <t>Darbuotojų skaičius, vnt.</t>
  </si>
  <si>
    <t>Įrengtos darbo vietos, vnt.</t>
  </si>
  <si>
    <t xml:space="preserve">Kvalifikaciją kėlusių darbuotojų skaičius, vnt. </t>
  </si>
  <si>
    <t>9.</t>
  </si>
  <si>
    <t>VšĮ Visagino ligoninė</t>
  </si>
  <si>
    <t>Tęstinės veiklos rodikliai –Vykdomų projektų nėra</t>
  </si>
  <si>
    <t>Įstaigos funkcijų vykdymo išlaidos</t>
  </si>
  <si>
    <t>Ilgalaikio turto  pagerinimo, remonto išlaidos</t>
  </si>
  <si>
    <t>Planuojamos naujos įrangos įsigijimui ir  naudojamos įrangos remontui planuojamos lėšos</t>
  </si>
  <si>
    <t>Nematerialiojo turto IT sistemų palaikymo išlaidos</t>
  </si>
  <si>
    <t xml:space="preserve">ASP duomenų saugos atitikimo saugos reglamentui auditas  (rizikų vertinimas ir įgyvendinimas) </t>
  </si>
  <si>
    <t>65000 Eur</t>
  </si>
  <si>
    <r>
      <t xml:space="preserve">ASP duomenų perkėlimas </t>
    </r>
    <r>
      <rPr>
        <sz val="12"/>
        <rFont val="Times New Roman"/>
        <family val="1"/>
      </rPr>
      <t>„</t>
    </r>
    <r>
      <rPr>
        <sz val="10"/>
        <color indexed="8"/>
        <rFont val="Times New Roman"/>
        <family val="1"/>
      </rPr>
      <t xml:space="preserve">į debesis“, IT veikimui reikiamų resursų nuoma   </t>
    </r>
  </si>
  <si>
    <t>Darbo užmokesčio  išlaidos</t>
  </si>
  <si>
    <t>Kvalifikacijos kėlimo išlaidos, pagal kolektyvinės sutarties nuostatas</t>
  </si>
  <si>
    <t>Medicininio  ir kito įstaigos  personalo mokymai, pritaikant ligoninės darbą  prie naujų SAM pertvarkos reikalavimų</t>
  </si>
  <si>
    <t xml:space="preserve">Naujų darbuotojų pritraukimas ir įdarbinimas įstaigoje </t>
  </si>
  <si>
    <t xml:space="preserve">Įstaigos kiekybinių ir kokybinių rodiklių vykdymas </t>
  </si>
  <si>
    <t>Pacientų prieinamumo pas gydytojus užtikrinimas</t>
  </si>
  <si>
    <t>Siekti, kad įstaigoje teikiamos pirminės ambulatorinės sveikatos priežiūros paslaugos sveikatos apsaugos ministro nustatytų ūmių būklių atveju būtų atliekamos  ne vėliau kaip per 24 valandas</t>
  </si>
  <si>
    <t>Siekti, kad įstaigoje teikiamos pirminės ambulatorinės sveikatos priežiūros paslaugos būtų atliekamos  ne vėliau kaip per 7 kalendorines dienas</t>
  </si>
  <si>
    <t>Siekti, kad įstaigoje teikiamos antrinės ambulatorinės sveikatos priežiūros paslaugos būtų atliekamos ne vėliau kaip per 30 kalendorinių dienų</t>
  </si>
  <si>
    <t>Siekti, kad įstaigoje teikiamos stacionarinės, dienos stacionaro ir (ar) dienos chirurgijos sveikatos priežiūros paslaugos planinės pagalbos atveju būtų atliekamos  ne vėliau kaip per 60 kalendorinių dienų</t>
  </si>
  <si>
    <r>
      <t xml:space="preserve">Gerinti pacientų </t>
    </r>
    <r>
      <rPr>
        <sz val="10"/>
        <color indexed="8"/>
        <rFont val="Times New Roman"/>
        <family val="1"/>
      </rPr>
      <t>bendrą</t>
    </r>
    <r>
      <rPr>
        <sz val="10"/>
        <rFont val="Times New Roman"/>
        <family val="1"/>
      </rPr>
      <t xml:space="preserve"> pasitenkinimą VšĮ Visagino ligoninėje </t>
    </r>
    <r>
      <rPr>
        <sz val="10"/>
        <color indexed="8"/>
        <rFont val="Times New Roman"/>
        <family val="1"/>
      </rPr>
      <t xml:space="preserve"> teikiamomis asmens sveikatos priežiūros paslaugomis </t>
    </r>
  </si>
  <si>
    <t>Siekti Dienos chirurgijos I-IV grupių paslaugų, kai pacientas atvyksta ir išvyksta iš ASPĮ tą pačią dieną</t>
  </si>
  <si>
    <t>Siekti Dienos chirurgijos V-IV grupių paslaugų, kai pacientas atvyksta ir išvyksta iš ASPĮ tą pačią dieną</t>
  </si>
  <si>
    <t>Siekti, kad atvykimo dieną atliktų planinių operacijų rodiklis  siektų</t>
  </si>
  <si>
    <t>10.</t>
  </si>
  <si>
    <t>VšĮ Visagino pirminės sveikatos priežiūros centras</t>
  </si>
  <si>
    <t>Gyventojų sveikatos atstatymas ir stiprinimas, sergamumo ir mirtingumo mažinimas, prieinamų ir tinkamų įstaigos licencijoje nurodytų asmens ir visuomenės sveikatos priežiūros paslaugų teikimas, sveikatinimo veikla, siekiant geresnės gyventojų sveikatos.</t>
  </si>
  <si>
    <t>2023 metų planas</t>
  </si>
  <si>
    <t xml:space="preserve">2023 metų faktas </t>
  </si>
  <si>
    <t>2023 m. priemonės įgyvendintos 80 proc.</t>
  </si>
  <si>
    <t>Patvirtinta strategija,
2023 m. priemonės įgyvendintos 100 proc.</t>
  </si>
  <si>
    <t>77339 Eur</t>
  </si>
  <si>
    <t>86055Eur</t>
  </si>
  <si>
    <t>7244085 Eur</t>
  </si>
  <si>
    <t>11983 Eur</t>
  </si>
  <si>
    <t>Kvalifikacijos kėlimas ne mažiau nei 14 % įstaigos personalo</t>
  </si>
  <si>
    <t>2023 metais 
siekti ne mažesnio nei 0,7 rodiklio rezultato, atlikti ne mažiau kaip 2 pacientų apklausas</t>
  </si>
  <si>
    <t>Įgyvendinti Europos Sąjungos struktūrinių ir kitų fondų lėšomis finansuojamus projektus .</t>
  </si>
  <si>
    <t>Įdiegti informacinę sistemą, užtikrinančią pacientų informavimą</t>
  </si>
  <si>
    <t>Informuotų pacientų dalis proc</t>
  </si>
  <si>
    <t xml:space="preserve">Sumažinti komunalinių paslaugų sąnaudas (Elektra, vanduo, šildymas ir kt. ) </t>
  </si>
  <si>
    <t>(Eur., proc.)</t>
  </si>
  <si>
    <t xml:space="preserve">Mokamų paslaugų plėtra   </t>
  </si>
  <si>
    <t>( Eur., proc.)</t>
  </si>
  <si>
    <t>Imunoprofilaktikos programos pagal vaikų profilaktinių skiepijimų kalendorių skiepų apimčių didinimas</t>
  </si>
  <si>
    <t>Vaikų odontologinės priežiūros intensyvumo didinimas</t>
  </si>
  <si>
    <t>Padidinti vaikų profilaktinių tikrinimų intensyvumą</t>
  </si>
  <si>
    <t>Vyresnių nei 65 metų asmenų skiepijimo gripo vakcina apimčių didinimas</t>
  </si>
  <si>
    <t>Slaugos paslaugų teikimo namuose intensyvumo didinimas</t>
  </si>
  <si>
    <t xml:space="preserve">Proc. </t>
  </si>
  <si>
    <t>(Vaikų (6-14 metų), kurių krūminiai dantys padengti silantinėmis medžiagomis, skaičiaus didėjimas</t>
  </si>
  <si>
    <t>Proc.</t>
  </si>
  <si>
    <t>Uždarosios akcinės bendrovės  pavadinimas</t>
  </si>
  <si>
    <t>UAB „Visagino energija“</t>
  </si>
  <si>
    <r>
      <t xml:space="preserve">Įgyvendinamų pažangos projektų </t>
    </r>
    <r>
      <rPr>
        <b/>
        <i/>
        <sz val="9"/>
        <color indexed="23"/>
        <rFont val="Times New Roman"/>
        <family val="1"/>
      </rPr>
      <t>(įrašomas pažangos projekto kodas ir pavadinimas)</t>
    </r>
    <r>
      <rPr>
        <b/>
        <i/>
        <sz val="9"/>
        <color indexed="8"/>
        <rFont val="Times New Roman"/>
        <family val="1"/>
      </rPr>
      <t xml:space="preserve"> rodikliai</t>
    </r>
  </si>
  <si>
    <t> -</t>
  </si>
  <si>
    <t>- </t>
  </si>
  <si>
    <t>km.</t>
  </si>
  <si>
    <t>Kogeneracinės jėgainės Visagino centralizuoto šilumos tiekimo sistemoje statyba, vnt.</t>
  </si>
  <si>
    <t>Dumblo sausinimo infrastruktūros atnaujinimas, vnt.</t>
  </si>
  <si>
    <t>Dumblo sausinimo cecho remontas, vnt.</t>
  </si>
  <si>
    <t>Vandenvietės ir valymo įrangos baro šilumos tiekimo būdo pakeitimo galimybių studijos atlikimas, vnt.</t>
  </si>
  <si>
    <t>UAB „Visagino būstas“</t>
  </si>
  <si>
    <r>
      <t xml:space="preserve">Įgyvendinamų pažangos projektų </t>
    </r>
    <r>
      <rPr>
        <i/>
        <sz val="9"/>
        <color indexed="23"/>
        <rFont val="Times New Roman"/>
        <family val="1"/>
      </rPr>
      <t>(įrašomas pažangos projekto kodas ir pavadinimas)</t>
    </r>
    <r>
      <rPr>
        <sz val="9"/>
        <rFont val="Times New Roman"/>
        <family val="1"/>
      </rPr>
      <t xml:space="preserve"> rodikliai</t>
    </r>
  </si>
  <si>
    <t>Administruoti Visagino miesto daugiabučius namus ir vykdyti techninę priežiūrą, namų skaičius</t>
  </si>
  <si>
    <t>Administruoti ir tvarkyti Visagino savivaldybės  paviršines nuotekas , abonentų skaičius</t>
  </si>
  <si>
    <t>Įgyvendinti Visagino savivaldybės daugiabučių namų atnaujinimo (modernizavimo) programą, renovuotų namų skaičius</t>
  </si>
  <si>
    <t>Teikti komunalinių atliekų surinkimo Visagino savivaldybės  teritorijoje ir jų vežimo į apdorojimo įrenginius paslaugą, kiekis (t)</t>
  </si>
  <si>
    <t>t</t>
  </si>
  <si>
    <t>Šiluminės katilinės pastato (pastato Nr,827) vėdinimo/šildymo kaloriferio pakeitimas, vnt.</t>
  </si>
  <si>
    <t>Biokuro vandens šildymo katilo pelenų šalinimo transporterio remontas, vnt.</t>
  </si>
  <si>
    <t>Šiluminės katilinės vaizdo stebėjimo sistemos atnaujinimas, vnt.</t>
  </si>
  <si>
    <t>Naujos šildymo sistemos montavimas šiluminės katilinės pastate (pastato Nr. 826), vnt.</t>
  </si>
  <si>
    <t>Geriamojo vandens gėrimo fontanėlių įsigijimas ir įrengimas Visagino mieste, vnt.</t>
  </si>
  <si>
    <t xml:space="preserve"> Laboratorijos ir tarnybinio korpuso (pastato Nr. 482 B) remontas, vnt.</t>
  </si>
  <si>
    <t>Dumblo kompostavimo technologijos įdiegimas, vnt.</t>
  </si>
  <si>
    <t>Komercijos tarnybos patalpų lauko laiptų remontas, vnt.</t>
  </si>
  <si>
    <t>Ugniasienių įsigijimas, vnt.</t>
  </si>
  <si>
    <t> 1</t>
  </si>
  <si>
    <t>1 </t>
  </si>
  <si>
    <t>Iš jo:
1.1. savivaldybės biudžeto lėšos</t>
  </si>
  <si>
    <t xml:space="preserve">1.1. savivaldybės biudžeto lėšos </t>
  </si>
  <si>
    <t>Strateginis planas nepatvirtintas.</t>
  </si>
  <si>
    <t>490 </t>
  </si>
  <si>
    <t>11 </t>
  </si>
  <si>
    <t>0 </t>
  </si>
  <si>
    <t>10 proc. </t>
  </si>
  <si>
    <t>3,2 proc. </t>
  </si>
  <si>
    <t>90 proc. </t>
  </si>
  <si>
    <t> 42</t>
  </si>
  <si>
    <t xml:space="preserve">Organizuotas </t>
  </si>
  <si>
    <t xml:space="preserve">19 namų butų ir kitų patalpų savininkų balsavimas raštu </t>
  </si>
  <si>
    <t xml:space="preserve">22,5 proc. </t>
  </si>
  <si>
    <t>152 </t>
  </si>
  <si>
    <t> 90 proc.</t>
  </si>
  <si>
    <t>63 </t>
  </si>
  <si>
    <t>2 </t>
  </si>
  <si>
    <t>16 </t>
  </si>
  <si>
    <t>3 </t>
  </si>
  <si>
    <t> 0</t>
  </si>
  <si>
    <t> 29 proc.</t>
  </si>
  <si>
    <t> 4</t>
  </si>
  <si>
    <t> 72</t>
  </si>
  <si>
    <r>
      <t xml:space="preserve">IŠ VISO programai finansuoti pagal finansavimo šaltinius </t>
    </r>
    <r>
      <rPr>
        <b/>
        <i/>
        <sz val="7"/>
        <rFont val="Arial"/>
        <family val="2"/>
      </rPr>
      <t>(1 ir 2 punktai)</t>
    </r>
  </si>
  <si>
    <t>Suremontuotų įėjimų į grupes skaičius 2 vnt</t>
  </si>
  <si>
    <t>Lietaus nuotekų stovų keitimai</t>
  </si>
  <si>
    <t xml:space="preserve">Programos priemonė įvykdyta dalinai.13248,63 Eurų 
buvo panaudota Visagino ,,Atgimimo'' gimnazijos lietaus nuotekų, vėdinimo kanalų ir stogo remonto darbams apmokėti, 3648, Eurų panaudota įžeminimo ir žaibosaugos sistemų remonto darbams apmokėti ir 4800,0 Eurų panaudota gaisro aptikimo ir signalizacujos techninio darbo projekto parengimo paslaugoms apmokėti . </t>
  </si>
  <si>
    <t>Įrengta ir modernizuota gaisro aptikimo ir signalizavimo sistema.</t>
  </si>
  <si>
    <t>Įgyvendinant priemonę buvo atliktas  dalinis patalpų remontas: 1.Baigtas VKMA III korpuso Festivalio g. 6A, lauko ir tambūro evakuacijos durų keitimas, pažeistų 
vietų remontas ir ventiliacijos ortakio aptaisymas atsparumą ugniai didinančiomis priemonėmis, vykdant gaisrinės saugos reikalavimus. 2. Baigtas VKMA II korpuso 
Festivalio g. 3A, lauko ir tambūro evakuacijos durų keitimas ir  pažeistų vietų remontas, vykdant gaisrinės saugos reikalavimus.VKMA II korpuso Festivalio g. 3A 
įrengtas sanmazgas. 3. VKMA I korpuso Vilties g. 16 stogo pūslių remontas.</t>
  </si>
  <si>
    <t>2023 metais atlikti holo remonto ir sanitarinio mazgo pritaikymo neįgaliesiems darbai (Taikos pr. 52).</t>
  </si>
  <si>
    <t xml:space="preserve">elektros keitimo ir vidaus apdailos remonto darbams (naujai įrengtos lubos, apšvietimas, pakeistos kabineto durys, pakeisti elektros laidai, lizdai ir kiti darbai). </t>
  </si>
  <si>
    <t xml:space="preserve">Nėra duomenų už 2023 m. </t>
  </si>
  <si>
    <t>291 įmonė/19652*1000</t>
  </si>
  <si>
    <t>18,82 (2022)</t>
  </si>
  <si>
    <t>18,82  (2022)</t>
  </si>
  <si>
    <t>370 vers liud/19652*1000</t>
  </si>
  <si>
    <t>60 (2022)</t>
  </si>
  <si>
    <t xml:space="preserve">2023 m. rugpjūčio 21 d. 6.50 val. dėl stipraus žaibo Visagino Draugystės progimnazijos pastatas patyrė stiprų elektromagnetinį impulsą, kuris pakenkė progimnazijos elektronikos įrangai bei žemos įtampos tinklams (tame tarpe priešgaisrinės signalizacijos valdymo blokui ir kamerų vaizdo stebėjimo sistemai). Todėl teko remontuoti priešgaisrinę signalizaciją. Lėšos metų pradžiai nebuvo suplanioti.  Lėšos buvo naudojamos pagal poreikį. Lėšos buvo panaudotos 100,00 proc. </t>
  </si>
  <si>
    <t>22/200</t>
  </si>
  <si>
    <t>19652/89352</t>
  </si>
  <si>
    <t>19652/2346</t>
  </si>
  <si>
    <t>2072/19652</t>
  </si>
  <si>
    <t>~20</t>
  </si>
  <si>
    <t>~40</t>
  </si>
  <si>
    <t>~1</t>
  </si>
  <si>
    <t>~3</t>
  </si>
  <si>
    <t>Kapitalinio remonto (pritaikant neįgaliesiems) techninio darbo projekto parengimas 
Kapitalinio remonto (pritaikant neįgaliesiems) techninio darbo projekto ekspertizė</t>
  </si>
  <si>
    <t>trečias amžius , savanoriai , padėk man , nvo</t>
  </si>
  <si>
    <t xml:space="preserve">1375 vnt. </t>
  </si>
  <si>
    <t>315 </t>
  </si>
  <si>
    <t>80 </t>
  </si>
  <si>
    <t>8 </t>
  </si>
  <si>
    <t> 3</t>
  </si>
  <si>
    <t> 15</t>
  </si>
  <si>
    <t>70 </t>
  </si>
  <si>
    <t>60 </t>
  </si>
  <si>
    <t>P-04-02-03-01</t>
  </si>
  <si>
    <t>P-04-02-03-02</t>
  </si>
  <si>
    <t>P-04-02-04-01</t>
  </si>
  <si>
    <t>P-04-02-04-02</t>
  </si>
  <si>
    <t>P-04-02-04-03</t>
  </si>
  <si>
    <t>SAVIVALDYBĖS VALDOMŲ ĮMONIŲ  PASIEKTI PAGRINDINIAI VEIKLOS RODIKLIAI</t>
  </si>
  <si>
    <t>VIEŠŲJŲ ĮSTAIGŲ, KURIŲ SAVININKĖ YRA SAVIVALDYBĖ ARBA KAI SAVIVALDYBĖ 
TURI 50 PROCENTŲ IR DAUGIAU BALSŲ VISUOTINIAME DALININKŲ SUSIRINKIME,  PASIEKTI PAGRINDINIAI VEIKLOS RODIKLIAI</t>
  </si>
  <si>
    <t>Įgyvendinant šią priemonę buvo atlikti lietaus nuotekų šulinių bei vndentiekio šulinio remonto darbai</t>
  </si>
  <si>
    <t>Pastato Parko g.16 stogo ir stogelio prilydomosios dangos pūslių remonto darbai,  virš evakuacinio išėjimo laiptų stogelių atstatymo darbai</t>
  </si>
  <si>
    <t>Sedulinos al 49 panduso neįgaliesiems įrengimas</t>
  </si>
  <si>
    <t xml:space="preserve">
SAVIVALDYBĖS MISIJA IR VEIKLOS PRIORITETAI</t>
  </si>
  <si>
    <t xml:space="preserve">                             SAVIVALDYBĖS PLĖTROS TIKSLŲ IR UŽDAVINIŲ STEBĖSENA IKI  2030  M. </t>
  </si>
  <si>
    <r>
      <t>Visagino savivaldybės meras Erlandas Galaguz ir Visagino savivaldybės tarybos narys Vytautas Račkauskas atstovauja Visagino savivaldybę Utenos regiono plėtros tarybos veikloje, kuri planuoja ir koordinuoja nacionalinės regioninės politikos įgyvendinimą toje apskrityje, skatina Utenos regiono socialinę ir ekonominę plėtrą ir apskrities savivaldybių bendradarbiavimą.
Regiono plėtros tarybos veiklos tikslai: planuoti ir koordinuoti nacionalinės regioninės politikos įgyvendinimą konkrečiame regione ir kartu su kitomis regionų plėtros tarybomis, savivaldybių institucijomis ir įstaigomis įgyvendinamas regioninės plėtros skatinimo priemones; skatinti socialinę, ekonominę regiono plėtrą, darnų urbanizuotų teritorijų vystymą, socialinių ir ekonominių skirtumų tarp regiono ir kitų regionų bei šių skirtumų tarp regiono savivaldybių mažinimą; skatinti savivaldybių bendradarbiavimą siekiant padidinti funkcinių zonų vystymo ir viešųjų paslaugų teikimo organizavimo efektyvumą; atstovauti regionui. 
2023 metais Utenos regiono plėtros taryba kartu su Utenos regiono savivaldybėmis parengė ir patvirtino Utenos regiono plėtros planą (ir jo pakeitimus), koordinavo ir kontroliavo regiono plėtros plano įgyvendinimą, teikė Vidaus reikalų ministerijai ir kitoms Vyriausybės tvirtinamus planavimo dokumentus rengiančioms valstybės institucijoms, įstaigoms pasiūlymus dėl Regionų plėtros programos ir kitų Vyriausybės tvirtinamų planavimo dokumentų, kurių įgyvendinimas gali turėti poveikį regiono plėtrai, projektų.
2023 m. parengtos ir patvirtintos Utenos regiono plėtros plano pažangos priemonės, kurių įgyvendinime dalyvauja Visagino savivaldybė:
1)	 Pažangos priemonė LT029-02-01-02 „Rūšiuojamojo atliekų surinkimo skatinimas“, Visagino savivaldybė planuojama įgyvendinti investicinius projektus „Komunalinių atliekų rūšiuojamojo atliekų surinkimo pajėgumų plėtra Visagino savivaldybėje“ ir „Didelių gabaritų atliekų surinkimo aikštelės įrengimas Visagino mieste“ (planuojama projektų vertė 2 090 180,75 Eur, iš jų ES lėšos – 1 776 653,54 Eur);
2)	 Pažangos priemonė LT029-01-03-01 „Ugdymo prieinamumo atskirtį patiriantiems vaikams didinimas“, Visagino savivaldybė planuojama įgyvendinti investicinius projektus „Stiprinti ikimokyklinio ugdymo įstaigų tinklą, kuriant naujas ugdymo veiklas“ ir „ Visagino progimnazijų erdvių pritaikymas negalią turinčių mokinių ugdymuisi įtraukiuoju būdu“ (planuojama projektų vertė 2 073 235 Eur, iš jų ES lėšos – 1 762 249,75 Eur);
3)	 Pažangos priemonė LT029-01-03-02 „Visos dienos mokyklos modelio pritaikymas formalaus ir neformalaus švietimo integracijai“, Visagino savivaldybė planuojama įgyvendinti investicinį projektą „Visos dienos užimtumo erdvių sukūrimas Visagino bendrojo ugdymo mokyklose“ (planuojama projekto vertė 1 160 000 Eur, iš jų ES lėšos – 986 000 Eur);
4)	 Pažangos priemonė LT029-01-01-01 „Socialinių paslaugų infrastruktūros, būtinos institucinės globos pertvarkos įgyvendinimui, modernizavimas ir plėtra“, Visagino savivaldybė planuojama įgyvendinti investicinį projektą „Bendrabučio tipo pastato, esančio Kosmoso g. 28 Visagine, patalpų pritaikymas socialinio būsto įrengimui-II etapas“ (planuojama projekto vertė 962 734,71 Eur, iš jų ES lėšos – 818 031,58 Eur);</t>
    </r>
    <r>
      <rPr>
        <sz val="10"/>
        <color rgb="FFFF0000"/>
        <rFont val="Arial"/>
        <family val="2"/>
      </rPr>
      <t xml:space="preserve">
</t>
    </r>
    <r>
      <rPr>
        <sz val="10"/>
        <rFont val="Arial"/>
        <family val="2"/>
      </rPr>
      <t xml:space="preserve">
5)	 Pažangos priemonė LT029-01-01-01 „Socialinių paslaugų infrastruktūros, būtinos institucinės globos pertvarkos įgyvendinimui, modernizavimas ir plėtra“, Visagino savivaldybė planuojama įgyvendinti investicinį projektą „Specialiųjų poreikių turinčių asmenų gerovės kūrimas ir įtrauktis į socialinę ir ekonominę Visagino savivaldybės raidą“ (planuojama projekto vertė 2 110 699,12 Eur, iš jų ES lėšos – 1 793 094,25 Eur);
2023 m. Utenos regiono plėtros taryba patvirtino, kad Visagino miesto vietos veiklos grupės 2024–2029 m. vietos plėtros strategijos projektas atitinka 2022–2030 m. Utenos regiono plėtros plano 1 tikslą “ Gerinti socialinių, sveikatos priežiūros, švietimo paslaugų kokybę ir prieinamumą“ ir 3 tikslą „Prisidėti prie investicinės aplinkos patrauklumo ir bendrų turizmo paslaugų vystymo “.
</t>
    </r>
  </si>
  <si>
    <t xml:space="preserve">VISAGINO SAVIVALDYBĖS  2023-2025 METŲ STRATEGINIO VEIKLOS PLANO 
ĮGYVENDINIMO 2023 M. ATASKAITA </t>
  </si>
  <si>
    <r>
      <t xml:space="preserve">REGIONINIS PLANAVIMAS 2023 m. 
</t>
    </r>
    <r>
      <rPr>
        <i/>
        <sz val="7"/>
        <rFont val="Arial"/>
        <family val="2"/>
      </rPr>
      <t>(informacija apie regionų plėtros programoje, regiono plėtros plane nustatytų uždavinių ir jų vertinimo rodiklių reikšmių pasiekimą atitinkamais finansiniais metais)</t>
    </r>
  </si>
  <si>
    <t>Įdarbintos 2 gydomojo masažo specialistės  ir 2 slaugytojos</t>
  </si>
  <si>
    <t>Pirminės ambulatorinės sveikatos priežiūros paslaugos sveikatos apsaugos ministro nustatytų ūmių būklių atveju atliekamos  ne vėliau kaip per 24 valandas. VšĮ Visagino ligoninėje 2023 metais  rodiklis įvykdytas, aukščiau minėtos paslaugos teikiamos kreipimosi dieną.</t>
  </si>
  <si>
    <t>Pirminės ambulatorinės sveikatos priežiūros paslaugos  VšĮ Visagino ligoninėje suteikiamos kreipimosi metu. 2023 metais rodiklis įvykdytas</t>
  </si>
  <si>
    <t>2023 metais gydytojų kardiologų, neurologų ir endokrinologų  paslaugų suteikimui eilės buvo 31 ir daugiau dienų, pas kitus specialistus neviršija 30 dienų. Rodiklis įvykdytas nepilnai;</t>
  </si>
  <si>
    <r>
      <t xml:space="preserve"> </t>
    </r>
    <r>
      <rPr>
        <sz val="10"/>
        <color rgb="FF000000"/>
        <rFont val="Times New Roman"/>
        <family val="1"/>
        <charset val="186"/>
      </rPr>
      <t xml:space="preserve">2023 metais VšĮ Visagino ligoninėje eilės buvo mažesnės nei SAM patvirtintos siektinos – iki 60 kalendorinių dienų. (Rodiklis įgyvendintas). Stacionarinėms chirurgijos paslaugoms eilių nėra, paslaugos prieinamos kreipimosi metu. Dienos chirurgijos paslaugoms eilės per 2023 m. buvo nuo 0 iki 10 kalendorinių dienų. </t>
    </r>
    <r>
      <rPr>
        <sz val="12"/>
        <color rgb="FF000000"/>
        <rFont val="Times New Roman"/>
        <family val="1"/>
        <charset val="186"/>
      </rPr>
      <t xml:space="preserve">
</t>
    </r>
  </si>
  <si>
    <t>2023 metais VšĮ Visagino ligoninėje atliktos 2 pacientų apklausos. Rodiklio rezultatas 0,9</t>
  </si>
  <si>
    <t xml:space="preserve">Įvykdyta 
</t>
  </si>
  <si>
    <t>Įvykdyta</t>
  </si>
  <si>
    <t xml:space="preserve">Įvykdyta iš dalies </t>
  </si>
  <si>
    <t xml:space="preserve">Įvykdyta </t>
  </si>
  <si>
    <t>nuoroda į vrm puslapi</t>
  </si>
  <si>
    <r>
      <t xml:space="preserve">Įgyvendinant šią priemonę Visagino kultūros centre buvo vykdoma profesionalaus meno sklaida, organizuojamos menininkų rezidencijos, organizuojamos parodos. </t>
    </r>
    <r>
      <rPr>
        <sz val="9"/>
        <color rgb="FFFF0000"/>
        <rFont val="Arial"/>
        <family val="2"/>
      </rPr>
      <t xml:space="preserve">Pirmas priemonės įvykdymo rodiklis pasiektas   iš dalies, nes buvo organizuota mažiau renginių nei planuota dėl padidiėjusių renginių organizavimo išlaidų, antrasis dėl viešinimo apie renginius sklaidos trūkumo bei .... </t>
    </r>
    <r>
      <rPr>
        <sz val="9"/>
        <rFont val="Arial"/>
        <family val="2"/>
      </rPr>
      <t xml:space="preserve">
</t>
    </r>
  </si>
  <si>
    <r>
      <t>Įgyvendinant priemonę buvo užtikrinta Visagino viešosios bibliotekos  ir Visagino kultūros centro veikla. P</t>
    </r>
    <r>
      <rPr>
        <sz val="9"/>
        <color rgb="FFFF0000"/>
        <rFont val="Arial"/>
        <family val="2"/>
      </rPr>
      <t xml:space="preserve">oveikio rodiklis savivaldybės įstaigų kultūros ir meno darbuotojų, tobulinusių kvalifikaciją, skaičius ir kvalifikacijos tobulinimui skirtų dienų skaičius buvo pasiektas iš dalies, nes buvo įgyvendinamas pagal poreikį ir kvalifikacijos tobulinimui biudžete skirtas lėšas.  </t>
    </r>
  </si>
  <si>
    <t xml:space="preserve">Įgyvendinant šią priemonę buvo organizuojami Laisvės gynėjų dienos, Lietuvos valstybės atkūrimo dienos, Lietuvos nepriklausomybės atkūrimo dienos, Liepos 6-osios – Valstybės dienos paminėjimo renginiai.
</t>
  </si>
  <si>
    <t xml:space="preserve">Vadovo pranešimas </t>
  </si>
  <si>
    <t>Įvykdyta 
/neįvykdyta/
Įvykdyta iš dalies/vykdoma</t>
  </si>
  <si>
    <t>Įgyvendinant šią priemonę buvo organizuojamos Profesinės šventės, minėtinos dienos (buhalterių, soc. darbuotojų, mokytojų, savivaldos dienos minėjimai). Taip pat  buvo paminėtas Jaunųjų menininkų klubo „Paletė" 20-mečio jubiliejus.</t>
  </si>
  <si>
    <t>Įgyvendinant šią priemonę buvo organizuojamas Tarptautinis kantri muzikos festivalis „Visagino Country", dalyvaujama tarptautiniuose, respublikiniuose, regioniniuose renginiuose, konkursuose, kuriuose atstovaujama savivaldybė. Taip pat vyko Visagino erdvių festivalis, Šiuolaikinio cirko festivalis „Naujojo cirko stotelė", Tarptautinis monospektaklių festivalis „Atspindys“, Senjorų šokių festivalis „Laiko karoliai".</t>
  </si>
  <si>
    <t xml:space="preserve">Įgyvendinti šią priemonę numatytos dvi kryptys skatinti kultūros ir meno įvairovę, sklaidą, prieinamumą įvairioms visuomenės grupėms Visagino savivaldybėje. Konkurso būdu lėšos buvo skirtos muzikos, teatro, šokio, vizualiojo meno, literatūros, etninės kultūros, kultūros paveldo srities ir tarpsritiniams (įvairias meno ar kultūros sritis jungiantiems projektams ir jų sklaidai). 
Finansuotų kultūros projektų biudžeto lėšomis - 7. 
Kultūros rėmimo fondo lėšomis viso finansuojamų projektų buvo - 2 (Lietuvos kultūros tarybai teikiamų projektų nuosavai lėšų daliai padengti reikalingas kofinansavimas, kurio nepadengia skirtos lėšos).
Priemonės poveikio rodiklis buvo pasiektas, tačiau LKT teikiamų projektų, buvo pateikta mažiau nei tikėtasi. </t>
  </si>
  <si>
    <t xml:space="preserve">PROGRAMOS
</t>
  </si>
  <si>
    <t>BN</t>
  </si>
  <si>
    <t>Panaudota lėšų proc., lyginant su patvirtintais asignavimais</t>
  </si>
  <si>
    <t>3 lentelė. Gyventojų kultūrinio aktyvumo skatinimo ir identiteto stiprinimo programos (04) uždaviniai, priemonės, asignavimai ir kitos lėšos (tūkst.eurų) ir jų stebėsenos rodikliai</t>
  </si>
  <si>
    <t>4 lentelė. Aplinkos apsaugos programos (08) uždaviniai, priemonės, asignavimai ir kitos lėšos (tūkst.eurų) ir jų stebėsenos rodikliai</t>
  </si>
  <si>
    <t>5 lentelė. Viešosios infrastruktūros programos  (10) uždaviniai, priemonės, asignavimai ir kitos lėšos (tūkst.eurų) ir jų stebėsenos rodikliai</t>
  </si>
  <si>
    <t>Kultūros įstaigų
veiklos
organizavimas</t>
  </si>
  <si>
    <t>Organizuoti ir koordinuoti vykdomus kultūrinius renginius, projektus, užtikrinti nematerialaus kultūros paveldo apsaugą</t>
  </si>
  <si>
    <t xml:space="preserve"> Etninės kultūros sklaida, senųjų tradicijų,
papročių populiarinimas, gyvybingumo
puoselėjimas</t>
  </si>
  <si>
    <t xml:space="preserve">2 lentelė. 2024-2026 metų asignavimų ir kitų lėšų pasiskirstymas pagal programas (tūkst. eurų) </t>
  </si>
  <si>
    <t xml:space="preserve">VISAGINO VIEŠOSIOS BIBLIOTEKOS VEIKLOS ATASKAITA </t>
  </si>
  <si>
    <t>99,4</t>
  </si>
  <si>
    <t>Socialinės gerovės kūrimas, sumaniai, pažangiai, besimokančiai, moderniai ir laimingai bendruomenei</t>
  </si>
  <si>
    <t>prioritetas (2)</t>
  </si>
  <si>
    <t>Stiprinti įstaigų partnerystę/tinklaveiką, plėtoti projektinę veiklą.</t>
  </si>
  <si>
    <t>Ugdyti įvairiakalbę, kritiškai mąstančią Visagino bendruomenę, kurią jungia valstybinė kalba ir pagalba valstybei.</t>
  </si>
  <si>
    <t>Visagino viešoji biblioteka dalyvavo nacionalinėje skaitymo skatinimo akcijoje „Vasara su knyga” ir akcijoje „Mezgėjų suolelis“, skirtoje Pasaulinei mezgimo viešumoje dienai paminėti. Vyko kompiuterinio raštingumo mokymai „Saugus išmaniųjų įrenginių naudojimas tarpusavio bendravimui“ pagal „Vienybės gijos: senjorų draugystės ir gyvenimo kokybės“ projektą. Buvo organizuojamos 4 tiesioginės transliacijos Medijų raštingumo savaitės metu. Organizuotas susitikimas-diskusija kritinio mąstymo tema „Kur yra žodžio laisvės ribos?“. Įstaiga dalyvavo Šiaurės šalių bibliotekų savaitės renginyje "Laisvė Šiaurės šalyse",  Visagino globos centro organizuotame šeimos piknike „Valio vasara“, nacionaliniame projekte "Biblioteka visiems", Lietuvos ir Ukrainos bibliotekų forume: į pagalbą įveikiant krizes ir iššūkius. 2024 m. sekmingai pabaigtas projektas  „Pabėgėlių iš Ukrainos priėmimas ir ankstyva integracija“ pagal programą  „Tarpkultūrinis tiltas. Susivienijimas per kultūros prizmę“, po kurio įstaigos atstovai buvo pakviesti pasidalinti gerąją patirtimi forume apskrities lygmenyje. 2024 m. pirmą kartą įstaiga dalyvavo jaunimui skirtame tarptautiniame projekte Erasmus+ „Stay local to grow global“/„Likite vietiniai, kad augti globaliai“  su partneriais iš Latvijos (Dagda), Zarasų ir Ignalinos.</t>
  </si>
  <si>
    <t xml:space="preserve">Įgyvendinant šią priemonę buvo organizuojami Kalėdų šventės ir Kalėdinio laikotarpio renginiai. Priemonės įgyvendinimui numatytos lėšos buvo naudojamos pagal poreikį. </t>
  </si>
  <si>
    <t>Įstaiga prisidėjo prie miesto kalėdinio laikotarpio šventinės programos, renginių skaičius</t>
  </si>
  <si>
    <t>Finansavimo sutartyje numatytų pasiekti pagrindinių įstaigos veiklos rodiklių įgyvendinimas, vnt</t>
  </si>
  <si>
    <t>Finansavimo sutartyje numatytų pasiekti pagrindinių įstaigos veiklos rodiklių įgyvendinimas, proc.</t>
  </si>
  <si>
    <t>9/127</t>
  </si>
  <si>
    <t>Įgyvendintų projektų/renginių skaičius</t>
  </si>
  <si>
    <t>2/37</t>
  </si>
  <si>
    <t>Organizuoti svarbių minėtinų datų renginiai, vnt</t>
  </si>
  <si>
    <t>Sudaryti palaikančias ir motyvuojančias sąlygas etninės kultūros sklaidai, Dainų švenčių tradicijos tęstinumui, senųjų tradicinių papročių popiliarinimui, jų gyvybingumo puoselėjimui.</t>
  </si>
  <si>
    <t>Įstaiga prisidėjo prie miesto šventės, renginių skaičius</t>
  </si>
  <si>
    <t>Formuoti Visagino, kaip daugiakultūrio miesto, atviro kultūrinėms inovacijoms ir patrauklaus profesionalaus meno sklaidai, laukiančių svečių reputaciją.</t>
  </si>
  <si>
    <t xml:space="preserve">Programą įgyvendino Visagino viešoji biblioteka
</t>
  </si>
  <si>
    <t xml:space="preserve">Įgyvendinant šią priemonę UAB "Visagino būstas" buvo apmokamos sąskaitos už paviršines nuotekas.                </t>
  </si>
  <si>
    <t xml:space="preserve">Programą įgyvendino Visagino viešoji biblioteka
</t>
  </si>
  <si>
    <t>Trumpai aprašoma  poveikių rodiklių rezultatų
 lyginamoji analizė, jei veiklos rezultatų vertinimo rodiklių planuotos reikšmės nepasiektos ar viršytos, įvardijamos to priežastys</t>
  </si>
  <si>
    <t>Nurodoma kita svarbi informacija (pvz.   informacija 
apie veiklos rizikas, planuojmus veiklos pokyčius ar kt.)</t>
  </si>
  <si>
    <t xml:space="preserve">Įvykdyta iš dalies. </t>
  </si>
  <si>
    <t>Pavyko organizuoti daugiau šios premonės renginių, nes sulaukiame didelio lankytojų susidomėjimo.</t>
  </si>
  <si>
    <t>Pavyko organizuoti daugiau šios premonės renginių, tenkinant lankytojų poreikius.</t>
  </si>
  <si>
    <t xml:space="preserve">Pavyko padidinti  projektų kiekį, kuriuose įstaiga sudalyvavo ir, atitinkamai, žymiai padidinti projektinių renginių kiekį. </t>
  </si>
  <si>
    <t xml:space="preserve">Programos įgyvendinimo ataskaitinis laikotarpis 2025 m. </t>
  </si>
  <si>
    <t>2025 m. planas
(įskaitant patikslinimus)</t>
  </si>
  <si>
    <t xml:space="preserve">2025 m. plano vykdymas </t>
  </si>
  <si>
    <t>2025 plano įvykdymo proc.</t>
  </si>
  <si>
    <t>2025-02-20 sprendimu Nr. TS-28 patvirtintas planas</t>
  </si>
  <si>
    <t>2025-02-20 sprendimu Nr. TS-28  patvirtintas planas</t>
  </si>
  <si>
    <t xml:space="preserve">Visagino viešoji biblioteka vykdydama savo veiklą 2025 m. įgyvendino 3 įvairias įstaigos veiklą apimančias programas. Kiekvienoje programoje iškelti trejų metų veiklos strateginiai uždaviniai, suformuluotos priemonės ir konkretizuoti rezultatų pasiekimo rodikliai. </t>
  </si>
  <si>
    <t xml:space="preserve">Siektina poveikio rodiklio reikšmė 2025 m.  </t>
  </si>
  <si>
    <t xml:space="preserve">Faktinė poveikio rodiklio reikšmė 2025 m. </t>
  </si>
  <si>
    <t>2025 plano 
įvykdymo proc.</t>
  </si>
  <si>
    <t>2025 metais Visagino viešoji biblioteka (toliau – Biblioteka) nuosekliai tęsė šiuolaikinės, atviros ir bendruomenės poreikiams pritaikytos bibliotekos veiklą, užtikrindama aukštą paslaugų kokybę ir jų įvairovę. Bibliotekos fonduose lankytojams buvo siūlomi naujausi literatūros leidiniai įvairiomis kalbomis, o vykdomos veiklos sudarė galimybes nuolatiniam asmeniniam ir profesiniam tobulėjimui.
Per ataskaitinius metus Bibliotekoje buvo surengti 632 renginiai, edukacijos, mokymai, ekskursijos ir pan. Sociokultūrinės veiklos, šeimų edukacijos, literatūros ir meno parodos sulaukė didelio visuomenės susidomėjimo – bendras apsilankymų skaičius siekė 28 117. Statistikos duomenimis, vienam skaitytojui per metus vidutiniškai išduota 19 leidinių, o apsilankymų Bibliotekoje skaičius siekė 14,7 karto.
2025 metais, pasinaudojus tarpbibliotekinio abonemento (TBA) paslaugą paslauga, buvo gauta 142 dokumentai, taip pat Biblioteka aktyviai prisidėjo prie paslaugos įgyvendinimo skolindama savo fondo leidinius – įvykdytos 194 kitų bibliotekų užklausos.
Didelis dėmesys buvo skiriamas gyventojų skaitmeninių įgūdžių stiprinimui. Bibliotekoje vyko kompiuterinio raštingumo mokymai, kuriuose dalyviai mokėsi naudotis kompiuteriu, naršyti internete bei saugiai naudotis elektroninėmis paslaugomis. Viešųjų interneto prieigų seansų trukmė sudarė 6160 val. 39 min., o vieno vartotojo vidutinė naudojimosi internetu trukmė siekė 42 minutes. 
Siekiant užtikrinti kokybišką paslaugų teikimą ir patogią aplinką lankytojams, 2025 metais Bibliotekoje buvo atliktas dalies patalpų kosmetinis remontas — centriniame įstaigos pastate Taikos prospekte atsirado nauja erdvė parodų organizavimui.
Darbuotojų kvalifikacijos tobulinimo srityje buvo tęsiamas glaudus bendradarbiavimas su Lietuvos nacionaline Martyno Mažvydo biblioteka ir Panevėžio apskrities Gabrielės Petkevičaitės-Bitės viešąja biblioteka. Bibliotekos darbuotojai ir savanoriai dalyvavo Panevėžio regiono „Erasmus+“ suaugusiųjų švietimo programoje ir įgijo tarptautinės patirties darbo stebėjimo vizitų metu Osle (Norvegija),  Prahoje (Čekija), Berlyne (Vokietija). 
2025 metais Biblioteka pirmą kartą dalyvavo Vilniaus knygų mugėje ne tik kaip svečiai ar mugės renginių dalyviai, bet ir kaip aktyvūs kūrybinių veiklų sumanytojai bei įgyvendintojai. Bibliotekos komanda mugės lankytojams atvežė ypatingą dovaną – galimybę prisiliesti prie Visagino istorijos ir kartu sukurti simbolinę dovaną miestui. 
Biblioteka aktyviai plėtojo bendradarbiavimą su miesto ir šalies įmonėmis ir organizacijomis. 
Kartu su Visagino turizmo plėtros centru buvo organizuotas dviejų dienų renginys „Per objektyvą atrask Visaginą“, kuriame sudalyvavo kelios dešimtys menininkų ir fotografijos mėgėjų iš Visagino, kitų Lietuvos miestų ir užsienio. Gražiausi Visagino vaizdai tapo atvirukais ir reprezentavo miestą.
Apibendrinant praėjusių metų rezultatus, galima užtikrintai teigti, kad Biblioteka sėkmingai organizuoja miesto masto renginius, aktyviai įsilieja į bendrą miesto renginių kalendorių, pritraukdama naujus partnerius ir sėkmingai vykdo savo pagrindinę veiklą, supažindindama skaitytojus su naujomis knygomis ir įtraukdama į šį įdomų procesą vis daugiau naujų skaitytojų.
Visagino viešosios bibliotekos direktorė 		Olga Melnik</t>
  </si>
  <si>
    <t xml:space="preserve">Visagino viešoji biblioteka savo veiklą vykdė vadovaudamasi 2023-2030 m. savivaldybės plėtros plane numatytais prioritetiniais tikslais ir uždaviniais, 2024-2026 m. strateginiu veiklos planu, Visagino viešosios bibliotekos 2025 m. metiniu veiklos planu ir  2025 m. Visagino savivaldybės biudžetu. Šių dokumentų įgyvendinimas apėmė 3 įvairius sektorius apimančių programų (4, 8, 10) susijusių su įstatymose bei kituose teisės aktuose reglamentuojančiuose įstaigos veiklą, įgyvendinimu. </t>
  </si>
  <si>
    <t xml:space="preserve">Pagrindinės prioritetinės sritys ir veiklos, kuriomis buvo vadovaujamasi vykdant veiklą 2025 m. </t>
  </si>
  <si>
    <t>Surinktų lėšų į biudžetą sumažėjimą lėmė 2025 m. vykę remontai, dėl kurių įstaiga laikinai negalėjo teikti mokamų paslaugų.</t>
  </si>
  <si>
    <t>24</t>
  </si>
  <si>
    <t>Šiai priemonei įgyvendinti buvo organizuotos edukacijos šeimoms Velykinių vainikų pinymas, margučių marginimas.</t>
  </si>
  <si>
    <t>11</t>
  </si>
  <si>
    <t>13</t>
  </si>
  <si>
    <t>Šiai priemonei įgyvendinti vyko renginiai, skirti liaudies dainų populiarinimui ir kiti renginiai.</t>
  </si>
  <si>
    <t>Pavyko organizuoti žymiai daugiau šios premonės renginių. Kai kurie iš jų vyko nemokamai arba savo jėgomis. Didžiausio susidomėjimo sulaukė knygos „Tarnauti žmonėms — tai tarnauti Dievui“ pristatymas, vykęs Visagino Šv. apaštalo Pauliaus bažnyčioje.</t>
  </si>
  <si>
    <t>2025 m. Visagino miestas šventė 50-mečio jubiliejų. Siekiant užtikrinti patrauklią programą, kuri įtrauktų įvairaus amžiaus gyventojus, svečius, bendruomenę birželio 13-14 d. Visagino viešoji biblioteka ir Visagino turizmo plėtros centras organizavo dviejų dienų renginį „Per objektyvą atrask Visaginą“, dalyvavo šventinėje eisenoje, prisidėjo prie šokio flechmobo organizavimo, pakvietė visaginiečius į tradicinį renginį  „Knygų ir pramogų alėja”.</t>
  </si>
  <si>
    <t xml:space="preserve">Po fotoprojekto Visagino vaizdai tapo atvirukais ir reprezentavo miestą. Pavyko organizuoti daugiau šios premonės renginių, nes sulaukiame pasiūlymų, idėjų ir pagalbos iš visaginiečių. </t>
  </si>
  <si>
    <t>Pavyko organizuoti daugiau šios premonės renginių, nes sulaukėme įstaigos savanorių idėjų ir pagalbos.</t>
  </si>
  <si>
    <t>Įgyvendinant šią priemonę vyko Č. Juršėno knygos „Nenuobodaus gyvenimo mozaika“ pristatymas (susitikimas su autoriumi), knygos „Tarnauti žmonėms — tai tarnauti Dievui” (susitikimas su Visagino miesto garbės piliečiu Vytautu Rapaliumi), taip pat įstaiga pirmą kartą dalyvavo Vilniaus knygo mugėje, kur reprezentavo miestą, vyko kiti renginiai. Biblioteka dalyvavo MIRKT - Medijų ir informacinio raštingumo savaitės renginiuose, programoje „Skaitmeninė banga“ ir pan.</t>
  </si>
  <si>
    <t>74</t>
  </si>
  <si>
    <t>Įgyvendinant šią priemonę buvo vykdomi renginiai susiję su kalendorinėmis šventėmis, tarp jų renginiai skirti Tarptautinei Vaiko dienai,  edukacijos, skirtos šeimoms (pvz. namų papuošimo šventėms edukacija) ir kiti renginiai.</t>
  </si>
  <si>
    <t xml:space="preserve">Įgyvendinant šią priemonę buvo užtikrinta Visagino viešajai bibliotekai priskirtų funkcijų įgyvendinimas t. y. buvo rengiamos ir tvirtinamos ketvirtinės ir tarpinės finansinės ataskaitos, tvarkoma  skirtų lėšų apskaita,vykdomos kitos  funkcijos susijusios su finansų ir apskaitos tvarkymu.
Taip pat buvo vykdomi viešieji pirkimai.  Įstaiga per ataskaitinius metus atliko 182 viešųjų pirkimų procedūras už 65 875 Eur. Buvo vykdomi Visagino savivaldybės administracijos nurodymai ir Visagino savivaldybės tarybos sprendimai. Per mokamas paslaugas buvo renkamos lėšos į savivaldybės biudžetą. Priemonė įvykdyta iš dalies, nes dėl vykusių remont darbų įstaiga laikinai negalėjo teikti kai kurių mokamų paslaugų. </t>
  </si>
  <si>
    <t xml:space="preserve">
2025 M. PAGRINDINIAI STRATEGINIAI TIKSLAI IR UŽDAVINIAI
</t>
  </si>
  <si>
    <t>Ataskaitiniu laikotarpiu įgyvendinant priemonę Visagino viešoji biblioteka atliko lietaus kanalizacijos ir hidroizoliacijos avarinius remonto darbus centrinėje bibliotekoje (Taikos pr. 52). Įstaiga įrengė priešgaisrines kopėčias ir pakeitė įėjimo duris, kurios buvo avarinės būklės. 2025 m. buvo atlikti ir kiti avariniai remonto darbai (viename kabinete bei praėjimo patalpoje). Tam prireikė ir keipimosi į Visagino savivaldybės administraciją, po kurio buvo gauta papildomų lėšų. Dalį pinigų įstaiga panaudojo iš sutaupytų lėšų, skirtų savarankiškoms funkcijoms vykdyti.</t>
  </si>
  <si>
    <t>Atlikus avarinius remonto darbus buvo pašalinta dalies pastato užliejimo grėsmė, pavyko išvengti galimos žalos turtui, kurį biblioteka valdo patikėjimo teise.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</si>
</sst>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quot;     &quot;;\-#,##0.00&quot;     &quot;;&quot; -&quot;#&quot;     &quot;;@\ "/>
    <numFmt numFmtId="165" formatCode="#,##0.00&quot;    &quot;;\-#,##0.00&quot;    &quot;;&quot; -&quot;#&quot;    &quot;;@\ "/>
    <numFmt numFmtId="166" formatCode="0.000"/>
    <numFmt numFmtId="167" formatCode="0.0"/>
    <numFmt numFmtId="168" formatCode="00"/>
    <numFmt numFmtId="169" formatCode="0.0%"/>
  </numFmts>
  <fonts count="156">
    <font>
      <sz val="10"/>
      <name val="Arial"/>
      <family val="2"/>
      <charset val="186"/>
    </font>
    <font>
      <sz val="11"/>
      <color indexed="8"/>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b/>
      <sz val="11"/>
      <color indexed="63"/>
      <name val="Calibri"/>
      <family val="2"/>
      <charset val="186"/>
    </font>
    <font>
      <b/>
      <sz val="18"/>
      <color indexed="56"/>
      <name val="Cambria"/>
      <family val="2"/>
      <charset val="186"/>
    </font>
    <font>
      <b/>
      <sz val="11"/>
      <color indexed="8"/>
      <name val="Calibri"/>
      <family val="2"/>
      <charset val="186"/>
    </font>
    <font>
      <sz val="11"/>
      <color indexed="10"/>
      <name val="Calibri"/>
      <family val="2"/>
      <charset val="186"/>
    </font>
    <font>
      <sz val="10"/>
      <color indexed="10"/>
      <name val="Arial"/>
      <family val="2"/>
      <charset val="186"/>
    </font>
    <font>
      <b/>
      <sz val="10"/>
      <name val="Times New Roman"/>
      <family val="1"/>
      <charset val="186"/>
    </font>
    <font>
      <sz val="10"/>
      <name val="Times New Roman"/>
      <family val="1"/>
      <charset val="186"/>
    </font>
    <font>
      <sz val="9"/>
      <name val="Times New Roman"/>
      <family val="1"/>
      <charset val="186"/>
    </font>
    <font>
      <sz val="8"/>
      <name val="Times New Roman"/>
      <family val="1"/>
      <charset val="186"/>
    </font>
    <font>
      <sz val="8"/>
      <name val="Arial"/>
      <family val="2"/>
      <charset val="186"/>
    </font>
    <font>
      <b/>
      <i/>
      <sz val="10"/>
      <color indexed="14"/>
      <name val="Times New Roman"/>
      <family val="1"/>
      <charset val="186"/>
    </font>
    <font>
      <i/>
      <sz val="8"/>
      <name val="Times New Roman"/>
      <family val="1"/>
      <charset val="186"/>
    </font>
    <font>
      <sz val="7"/>
      <name val="Times New Roman"/>
      <family val="1"/>
      <charset val="186"/>
    </font>
    <font>
      <b/>
      <i/>
      <sz val="10"/>
      <name val="Times New Roman"/>
      <family val="1"/>
      <charset val="186"/>
    </font>
    <font>
      <b/>
      <i/>
      <sz val="10"/>
      <color indexed="8"/>
      <name val="Times New Roman"/>
      <family val="1"/>
      <charset val="186"/>
    </font>
    <font>
      <i/>
      <sz val="8"/>
      <name val="Arial"/>
      <family val="2"/>
      <charset val="186"/>
    </font>
    <font>
      <sz val="10"/>
      <color indexed="10"/>
      <name val="Times New Roman"/>
      <family val="1"/>
      <charset val="186"/>
    </font>
    <font>
      <sz val="10"/>
      <color indexed="8"/>
      <name val="Times New Roman"/>
      <family val="1"/>
      <charset val="186"/>
    </font>
    <font>
      <sz val="8"/>
      <color indexed="8"/>
      <name val="Times New Roman"/>
      <family val="1"/>
      <charset val="186"/>
    </font>
    <font>
      <sz val="9"/>
      <name val="Times New Roman"/>
      <family val="1"/>
      <charset val="1"/>
    </font>
    <font>
      <sz val="10"/>
      <name val="Times New Roman"/>
      <family val="1"/>
      <charset val="204"/>
    </font>
    <font>
      <b/>
      <sz val="12"/>
      <name val="Times New Roman"/>
      <family val="1"/>
      <charset val="186"/>
    </font>
    <font>
      <b/>
      <sz val="12"/>
      <color indexed="8"/>
      <name val="Times New Roman"/>
      <family val="1"/>
      <charset val="186"/>
    </font>
    <font>
      <b/>
      <sz val="10"/>
      <name val="Times New Roman"/>
      <family val="1"/>
      <charset val="1"/>
    </font>
    <font>
      <sz val="10"/>
      <name val="Times New Roman"/>
      <family val="1"/>
      <charset val="1"/>
    </font>
    <font>
      <sz val="9"/>
      <name val="Times New Roman"/>
      <family val="1"/>
      <charset val="204"/>
    </font>
    <font>
      <sz val="8"/>
      <name val="Times New Roman"/>
      <family val="1"/>
      <charset val="1"/>
    </font>
    <font>
      <sz val="10"/>
      <color indexed="8"/>
      <name val="Times New Roman"/>
      <family val="1"/>
      <charset val="1"/>
    </font>
    <font>
      <b/>
      <i/>
      <sz val="10"/>
      <color indexed="14"/>
      <name val="Times New Roman"/>
      <family val="1"/>
      <charset val="1"/>
    </font>
    <font>
      <sz val="9"/>
      <color indexed="81"/>
      <name val="Tahoma"/>
      <family val="2"/>
      <charset val="186"/>
    </font>
    <font>
      <sz val="6"/>
      <name val="Times New Roman"/>
      <family val="1"/>
      <charset val="1"/>
    </font>
    <font>
      <b/>
      <sz val="9"/>
      <color indexed="81"/>
      <name val="Tahoma"/>
      <family val="2"/>
      <charset val="186"/>
    </font>
    <font>
      <sz val="10"/>
      <name val="Arial"/>
      <family val="2"/>
      <charset val="186"/>
    </font>
    <font>
      <sz val="10"/>
      <color indexed="10"/>
      <name val="Times New Roman"/>
      <family val="1"/>
      <charset val="186"/>
    </font>
    <font>
      <sz val="10"/>
      <color indexed="10"/>
      <name val="Arial"/>
      <family val="2"/>
      <charset val="186"/>
    </font>
    <font>
      <b/>
      <sz val="10"/>
      <color indexed="10"/>
      <name val="Times New Roman"/>
      <family val="1"/>
      <charset val="1"/>
    </font>
    <font>
      <sz val="10"/>
      <color indexed="10"/>
      <name val="Times New Roman"/>
      <family val="1"/>
      <charset val="1"/>
    </font>
    <font>
      <sz val="10"/>
      <name val="Times Bold Italic"/>
      <family val="1"/>
    </font>
    <font>
      <i/>
      <sz val="8"/>
      <name val="Times Bold Italic"/>
      <family val="1"/>
    </font>
    <font>
      <sz val="10"/>
      <color indexed="10"/>
      <name val="Times New Roman"/>
      <family val="1"/>
      <charset val="204"/>
    </font>
    <font>
      <sz val="9"/>
      <color indexed="10"/>
      <name val="Times New Roman"/>
      <family val="1"/>
      <charset val="1"/>
    </font>
    <font>
      <sz val="8"/>
      <color indexed="10"/>
      <name val="Times New Roman"/>
      <family val="1"/>
      <charset val="1"/>
    </font>
    <font>
      <b/>
      <i/>
      <sz val="10"/>
      <color indexed="10"/>
      <name val="Times New Roman"/>
      <family val="1"/>
      <charset val="186"/>
    </font>
    <font>
      <b/>
      <sz val="12"/>
      <name val="Times Bold Italic"/>
      <family val="1"/>
    </font>
    <font>
      <sz val="12"/>
      <name val="Times Bold Italic"/>
      <family val="1"/>
    </font>
    <font>
      <i/>
      <sz val="12"/>
      <name val="Times Bold Italic"/>
      <family val="1"/>
    </font>
    <font>
      <b/>
      <i/>
      <sz val="12"/>
      <name val="Times Bold Italic"/>
      <family val="1"/>
    </font>
    <font>
      <sz val="8"/>
      <name val="Times Bold Italic"/>
      <family val="1"/>
    </font>
    <font>
      <b/>
      <sz val="8"/>
      <name val="Times Bold Italic"/>
      <family val="1"/>
    </font>
    <font>
      <b/>
      <i/>
      <sz val="8"/>
      <name val="Times Bold Italic"/>
      <family val="1"/>
    </font>
    <font>
      <b/>
      <i/>
      <sz val="10"/>
      <name val="Times Bold Italic"/>
      <family val="1"/>
    </font>
    <font>
      <sz val="12"/>
      <color indexed="10"/>
      <name val="Times Bold Italic"/>
      <family val="1"/>
    </font>
    <font>
      <b/>
      <sz val="12"/>
      <color indexed="10"/>
      <name val="Times Bold Italic"/>
      <family val="1"/>
    </font>
    <font>
      <b/>
      <sz val="10"/>
      <name val="Times Bold Italic"/>
      <family val="1"/>
    </font>
    <font>
      <sz val="12"/>
      <color indexed="53"/>
      <name val="Times Bold Italic"/>
      <family val="1"/>
    </font>
    <font>
      <sz val="12"/>
      <color indexed="12"/>
      <name val="Times Bold Italic"/>
      <family val="1"/>
    </font>
    <font>
      <b/>
      <i/>
      <sz val="12"/>
      <color indexed="10"/>
      <name val="Times Bold Italic"/>
      <family val="1"/>
    </font>
    <font>
      <sz val="12"/>
      <color indexed="8"/>
      <name val="Times New Roman"/>
      <family val="1"/>
      <charset val="186"/>
    </font>
    <font>
      <sz val="11"/>
      <color theme="1"/>
      <name val="Calibri"/>
      <family val="2"/>
      <charset val="186"/>
      <scheme val="minor"/>
    </font>
    <font>
      <b/>
      <i/>
      <sz val="10"/>
      <color rgb="FFFF00FF"/>
      <name val="Times New Roman"/>
      <family val="1"/>
      <charset val="186"/>
    </font>
    <font>
      <sz val="10"/>
      <color rgb="FF000000"/>
      <name val="Times New Roman"/>
      <family val="1"/>
      <charset val="186"/>
    </font>
    <font>
      <sz val="8"/>
      <color rgb="FF000000"/>
      <name val="Times New Roman"/>
      <family val="1"/>
      <charset val="186"/>
    </font>
    <font>
      <b/>
      <i/>
      <sz val="10"/>
      <color rgb="FF000000"/>
      <name val="Times New Roman"/>
      <family val="1"/>
      <charset val="186"/>
    </font>
    <font>
      <b/>
      <sz val="12"/>
      <color rgb="FF000000"/>
      <name val="Times New Roman"/>
      <family val="1"/>
      <charset val="186"/>
    </font>
    <font>
      <b/>
      <sz val="10"/>
      <name val="Arial"/>
      <family val="2"/>
    </font>
    <font>
      <sz val="12"/>
      <name val="Times New Roman"/>
      <family val="1"/>
    </font>
    <font>
      <sz val="10"/>
      <name val="Arial"/>
      <family val="2"/>
    </font>
    <font>
      <i/>
      <sz val="12"/>
      <name val="Times New Roman"/>
      <family val="1"/>
      <charset val="186"/>
    </font>
    <font>
      <b/>
      <sz val="10"/>
      <name val="Arial"/>
      <family val="2"/>
      <charset val="186"/>
    </font>
    <font>
      <sz val="9"/>
      <name val="Calibri"/>
      <family val="2"/>
      <charset val="186"/>
    </font>
    <font>
      <b/>
      <sz val="7"/>
      <name val="Arial"/>
      <family val="2"/>
    </font>
    <font>
      <sz val="7"/>
      <name val="Arial"/>
      <family val="2"/>
    </font>
    <font>
      <b/>
      <sz val="7"/>
      <color rgb="FF000000"/>
      <name val="Arial"/>
      <family val="2"/>
    </font>
    <font>
      <b/>
      <i/>
      <sz val="7"/>
      <color rgb="FF000000"/>
      <name val="Arial"/>
      <family val="2"/>
    </font>
    <font>
      <b/>
      <i/>
      <sz val="7"/>
      <name val="Arial"/>
      <family val="2"/>
    </font>
    <font>
      <b/>
      <sz val="9"/>
      <name val="Arial"/>
      <family val="2"/>
    </font>
    <font>
      <sz val="9"/>
      <name val="Arial"/>
      <family val="2"/>
    </font>
    <font>
      <b/>
      <i/>
      <sz val="9"/>
      <name val="Arial"/>
      <family val="2"/>
    </font>
    <font>
      <sz val="10"/>
      <color rgb="FFFF0000"/>
      <name val="Arial"/>
      <family val="2"/>
    </font>
    <font>
      <b/>
      <sz val="10"/>
      <color rgb="FF000000"/>
      <name val="Arial"/>
      <family val="2"/>
    </font>
    <font>
      <sz val="10"/>
      <color rgb="FFFF0000"/>
      <name val="Arial"/>
      <family val="2"/>
      <charset val="186"/>
    </font>
    <font>
      <sz val="8"/>
      <name val="Arial"/>
      <family val="2"/>
    </font>
    <font>
      <sz val="8"/>
      <color rgb="FFFF0000"/>
      <name val="Arial"/>
      <family val="2"/>
    </font>
    <font>
      <sz val="10"/>
      <name val="Times New Roman"/>
      <family val="1"/>
    </font>
    <font>
      <sz val="7"/>
      <color rgb="FF000000"/>
      <name val="Arial"/>
      <family val="2"/>
    </font>
    <font>
      <i/>
      <sz val="7"/>
      <color rgb="FF000000"/>
      <name val="Arial"/>
      <family val="2"/>
    </font>
    <font>
      <sz val="11"/>
      <name val="Times New Roman"/>
      <family val="1"/>
    </font>
    <font>
      <b/>
      <sz val="10"/>
      <name val="Times New Roman"/>
      <family val="1"/>
    </font>
    <font>
      <sz val="10"/>
      <color rgb="FF000000"/>
      <name val="Times New Roman"/>
      <family val="1"/>
    </font>
    <font>
      <sz val="10"/>
      <color theme="4"/>
      <name val="Arial"/>
      <family val="2"/>
      <charset val="186"/>
    </font>
    <font>
      <i/>
      <sz val="6"/>
      <name val="Arial"/>
      <family val="2"/>
    </font>
    <font>
      <b/>
      <i/>
      <sz val="6"/>
      <name val="Arial"/>
      <family val="2"/>
    </font>
    <font>
      <sz val="10"/>
      <color theme="0"/>
      <name val="Arial"/>
      <family val="2"/>
    </font>
    <font>
      <sz val="7"/>
      <color theme="0"/>
      <name val="Arial"/>
      <family val="2"/>
    </font>
    <font>
      <sz val="8"/>
      <color theme="0"/>
      <name val="Arial"/>
      <family val="2"/>
    </font>
    <font>
      <sz val="9"/>
      <color rgb="FFFF0000"/>
      <name val="Arial"/>
      <family val="2"/>
    </font>
    <font>
      <b/>
      <sz val="9"/>
      <color rgb="FFFF0000"/>
      <name val="Arial"/>
      <family val="2"/>
    </font>
    <font>
      <b/>
      <sz val="9"/>
      <color rgb="FF000000"/>
      <name val="Arial"/>
      <family val="2"/>
    </font>
    <font>
      <sz val="9"/>
      <color rgb="FF000000"/>
      <name val="Arial"/>
      <family val="2"/>
    </font>
    <font>
      <sz val="9"/>
      <name val="Arial"/>
      <family val="2"/>
      <charset val="186"/>
    </font>
    <font>
      <b/>
      <sz val="9"/>
      <name val="Times New Roman"/>
      <family val="1"/>
      <charset val="186"/>
    </font>
    <font>
      <sz val="9"/>
      <name val="Times New Roman"/>
      <family val="1"/>
    </font>
    <font>
      <sz val="9"/>
      <color rgb="FFFF0000"/>
      <name val="Arial"/>
      <family val="2"/>
      <charset val="186"/>
    </font>
    <font>
      <i/>
      <sz val="9"/>
      <name val="Arial"/>
      <family val="2"/>
    </font>
    <font>
      <b/>
      <sz val="9"/>
      <color rgb="FFFF0000"/>
      <name val="Arial"/>
      <family val="2"/>
      <charset val="186"/>
    </font>
    <font>
      <b/>
      <sz val="9"/>
      <name val="Arial"/>
      <family val="2"/>
      <charset val="186"/>
    </font>
    <font>
      <i/>
      <sz val="9"/>
      <color rgb="FFFF0000"/>
      <name val="Arial"/>
      <family val="2"/>
    </font>
    <font>
      <b/>
      <i/>
      <sz val="9"/>
      <color rgb="FFFF0000"/>
      <name val="Arial"/>
      <family val="2"/>
    </font>
    <font>
      <b/>
      <i/>
      <sz val="9"/>
      <color rgb="FF00B050"/>
      <name val="Arial"/>
      <family val="2"/>
    </font>
    <font>
      <b/>
      <sz val="9"/>
      <name val="Times New Roman"/>
      <family val="1"/>
    </font>
    <font>
      <b/>
      <i/>
      <sz val="10"/>
      <name val="Times New Roman"/>
      <family val="1"/>
    </font>
    <font>
      <i/>
      <sz val="10"/>
      <name val="Times New Roman"/>
      <family val="1"/>
    </font>
    <font>
      <i/>
      <sz val="10"/>
      <color indexed="23"/>
      <name val="Times New Roman"/>
      <family val="1"/>
    </font>
    <font>
      <sz val="10"/>
      <color rgb="FF222222"/>
      <name val="Times New Roman"/>
      <family val="1"/>
    </font>
    <font>
      <b/>
      <i/>
      <sz val="10"/>
      <color indexed="63"/>
      <name val="Times New Roman"/>
      <family val="1"/>
    </font>
    <font>
      <sz val="10"/>
      <color indexed="63"/>
      <name val="Times New Roman"/>
      <family val="1"/>
    </font>
    <font>
      <sz val="12"/>
      <color rgb="FFFF0000"/>
      <name val="Times New Roman"/>
      <family val="1"/>
      <charset val="186"/>
    </font>
    <font>
      <sz val="10"/>
      <color indexed="23"/>
      <name val="Times New Roman"/>
      <family val="1"/>
    </font>
    <font>
      <sz val="10"/>
      <color indexed="8"/>
      <name val="Times New Roman"/>
      <family val="1"/>
    </font>
    <font>
      <sz val="10"/>
      <color theme="1"/>
      <name val="Times New Roman"/>
      <family val="1"/>
      <charset val="186"/>
    </font>
    <font>
      <b/>
      <sz val="9"/>
      <color rgb="FFFF0000"/>
      <name val="Times New Roman"/>
      <family val="1"/>
      <charset val="186"/>
    </font>
    <font>
      <b/>
      <i/>
      <sz val="9"/>
      <color rgb="FF000000"/>
      <name val="Times New Roman"/>
      <family val="1"/>
      <charset val="186"/>
    </font>
    <font>
      <b/>
      <i/>
      <sz val="9"/>
      <color indexed="23"/>
      <name val="Times New Roman"/>
      <family val="1"/>
    </font>
    <font>
      <b/>
      <i/>
      <sz val="9"/>
      <color indexed="8"/>
      <name val="Times New Roman"/>
      <family val="1"/>
    </font>
    <font>
      <sz val="9"/>
      <color rgb="FF000000"/>
      <name val="Times New Roman"/>
      <family val="1"/>
      <charset val="186"/>
    </font>
    <font>
      <i/>
      <sz val="9"/>
      <color indexed="23"/>
      <name val="Times New Roman"/>
      <family val="1"/>
    </font>
    <font>
      <b/>
      <i/>
      <sz val="9"/>
      <name val="Arial"/>
      <family val="2"/>
      <charset val="186"/>
    </font>
    <font>
      <i/>
      <sz val="9"/>
      <name val="Arial"/>
      <family val="2"/>
      <charset val="186"/>
    </font>
    <font>
      <b/>
      <i/>
      <sz val="9"/>
      <color rgb="FFFF0000"/>
      <name val="Arial"/>
      <family val="2"/>
      <charset val="186"/>
    </font>
    <font>
      <i/>
      <sz val="9"/>
      <color rgb="FFFF0000"/>
      <name val="Arial"/>
      <family val="2"/>
      <charset val="186"/>
    </font>
    <font>
      <b/>
      <sz val="8"/>
      <color rgb="FFFF0000"/>
      <name val="Arial"/>
      <family val="2"/>
    </font>
    <font>
      <sz val="10"/>
      <color rgb="FF0070C0"/>
      <name val="Arial"/>
      <family val="2"/>
    </font>
    <font>
      <sz val="11"/>
      <name val="Aptos"/>
      <family val="2"/>
    </font>
    <font>
      <i/>
      <sz val="9"/>
      <name val="Times New Roman"/>
      <family val="1"/>
      <charset val="186"/>
    </font>
    <font>
      <i/>
      <sz val="9"/>
      <color rgb="FFFF0000"/>
      <name val="Times New Roman"/>
      <family val="1"/>
      <charset val="186"/>
    </font>
    <font>
      <i/>
      <sz val="7"/>
      <name val="Arial"/>
      <family val="2"/>
    </font>
    <font>
      <b/>
      <i/>
      <sz val="10"/>
      <name val="Arial"/>
      <family val="2"/>
      <charset val="186"/>
    </font>
    <font>
      <sz val="10"/>
      <color rgb="FF222222"/>
      <name val="Times New Roman"/>
      <family val="1"/>
      <charset val="186"/>
    </font>
    <font>
      <sz val="12"/>
      <color rgb="FF000000"/>
      <name val="Times New Roman"/>
      <family val="1"/>
      <charset val="186"/>
    </font>
    <font>
      <b/>
      <sz val="9"/>
      <color rgb="FF000000"/>
      <name val="Arial"/>
      <family val="2"/>
      <charset val="186"/>
    </font>
    <font>
      <b/>
      <i/>
      <sz val="9"/>
      <color rgb="FF000000"/>
      <name val="Arial"/>
      <family val="2"/>
      <charset val="186"/>
    </font>
    <font>
      <sz val="9"/>
      <color theme="4"/>
      <name val="Arial"/>
      <family val="2"/>
      <charset val="186"/>
    </font>
    <font>
      <b/>
      <sz val="12"/>
      <name val="Arial"/>
      <family val="2"/>
    </font>
    <font>
      <b/>
      <sz val="12"/>
      <name val="Arial"/>
      <family val="2"/>
      <charset val="186"/>
    </font>
    <font>
      <sz val="7"/>
      <color rgb="FFFF0000"/>
      <name val="Arial"/>
      <family val="2"/>
    </font>
    <font>
      <i/>
      <sz val="10"/>
      <name val="Arial"/>
      <family val="2"/>
      <charset val="186"/>
    </font>
    <font>
      <i/>
      <sz val="10"/>
      <color rgb="FFFF0000"/>
      <name val="Arial"/>
      <family val="2"/>
      <charset val="186"/>
    </font>
    <font>
      <i/>
      <sz val="10"/>
      <color rgb="FFFF0000"/>
      <name val="Times New Roman"/>
      <family val="1"/>
      <charset val="186"/>
    </font>
    <font>
      <sz val="7"/>
      <name val="Arial"/>
      <family val="2"/>
      <charset val="186"/>
    </font>
  </fonts>
  <fills count="32">
    <fill>
      <patternFill patternType="none"/>
    </fill>
    <fill>
      <patternFill patternType="gray125"/>
    </fill>
    <fill>
      <patternFill patternType="solid">
        <fgColor indexed="42"/>
        <bgColor indexed="41"/>
      </patternFill>
    </fill>
    <fill>
      <patternFill patternType="solid">
        <fgColor indexed="22"/>
        <bgColor indexed="31"/>
      </patternFill>
    </fill>
    <fill>
      <patternFill patternType="solid">
        <fgColor indexed="9"/>
        <bgColor indexed="26"/>
      </patternFill>
    </fill>
    <fill>
      <patternFill patternType="solid">
        <fgColor indexed="44"/>
        <bgColor indexed="22"/>
      </patternFill>
    </fill>
    <fill>
      <patternFill patternType="solid">
        <fgColor indexed="13"/>
        <bgColor indexed="34"/>
      </patternFill>
    </fill>
    <fill>
      <patternFill patternType="solid">
        <fgColor indexed="42"/>
        <bgColor indexed="64"/>
      </patternFill>
    </fill>
    <fill>
      <patternFill patternType="solid">
        <fgColor indexed="45"/>
        <bgColor indexed="29"/>
      </patternFill>
    </fill>
    <fill>
      <patternFill patternType="solid">
        <fgColor indexed="9"/>
        <bgColor indexed="64"/>
      </patternFill>
    </fill>
    <fill>
      <patternFill patternType="solid">
        <fgColor indexed="44"/>
        <bgColor indexed="64"/>
      </patternFill>
    </fill>
    <fill>
      <patternFill patternType="solid">
        <fgColor rgb="FFFFFF00"/>
        <bgColor indexed="64"/>
      </patternFill>
    </fill>
    <fill>
      <patternFill patternType="solid">
        <fgColor rgb="FFFF99CC"/>
        <bgColor indexed="64"/>
      </patternFill>
    </fill>
    <fill>
      <patternFill patternType="solid">
        <fgColor rgb="FF99CCFF"/>
        <bgColor indexed="64"/>
      </patternFill>
    </fill>
    <fill>
      <patternFill patternType="solid">
        <fgColor rgb="FFCCFFCC"/>
        <bgColor indexed="64"/>
      </patternFill>
    </fill>
    <fill>
      <patternFill patternType="solid">
        <fgColor rgb="FFFFFFFF"/>
        <bgColor indexed="64"/>
      </patternFill>
    </fill>
    <fill>
      <patternFill patternType="solid">
        <fgColor rgb="FFDBE5F1"/>
        <bgColor indexed="64"/>
      </patternFill>
    </fill>
    <fill>
      <patternFill patternType="solid">
        <fgColor theme="8" tint="0.79998168889431442"/>
        <bgColor indexed="64"/>
      </patternFill>
    </fill>
    <fill>
      <patternFill patternType="solid">
        <fgColor theme="8" tint="0.79998168889431442"/>
        <bgColor indexed="26"/>
      </patternFill>
    </fill>
    <fill>
      <patternFill patternType="solid">
        <fgColor theme="0" tint="-0.14999847407452621"/>
        <bgColor indexed="64"/>
      </patternFill>
    </fill>
    <fill>
      <patternFill patternType="solid">
        <fgColor theme="8"/>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8" tint="0.59999389629810485"/>
        <bgColor indexed="26"/>
      </patternFill>
    </fill>
    <fill>
      <patternFill patternType="solid">
        <fgColor theme="8" tint="0.59999389629810485"/>
        <bgColor indexed="64"/>
      </patternFill>
    </fill>
    <fill>
      <patternFill patternType="solid">
        <fgColor theme="6" tint="0.79998168889431442"/>
        <bgColor indexed="64"/>
      </patternFill>
    </fill>
    <fill>
      <patternFill patternType="solid">
        <fgColor theme="6" tint="0.79998168889431442"/>
        <bgColor indexed="26"/>
      </patternFill>
    </fill>
    <fill>
      <patternFill patternType="solid">
        <fgColor theme="6" tint="0.79998168889431442"/>
        <bgColor indexed="31"/>
      </patternFill>
    </fill>
    <fill>
      <patternFill patternType="solid">
        <fgColor theme="0"/>
        <bgColor indexed="64"/>
      </patternFill>
    </fill>
    <fill>
      <patternFill patternType="solid">
        <fgColor theme="5" tint="0.59999389629810485"/>
        <bgColor indexed="64"/>
      </patternFill>
    </fill>
    <fill>
      <patternFill patternType="solid">
        <fgColor rgb="FF00B0F0"/>
        <bgColor indexed="64"/>
      </patternFill>
    </fill>
  </fills>
  <borders count="133">
    <border>
      <left/>
      <right/>
      <top/>
      <bottom/>
      <diagonal/>
    </border>
    <border>
      <left/>
      <right/>
      <top/>
      <bottom style="thick">
        <color indexed="22"/>
      </bottom>
      <diagonal/>
    </border>
    <border>
      <left/>
      <right/>
      <top/>
      <bottom style="thick">
        <color indexed="6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hair">
        <color indexed="8"/>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top/>
      <bottom style="thin">
        <color indexed="8"/>
      </bottom>
      <diagonal/>
    </border>
    <border>
      <left/>
      <right style="thin">
        <color indexed="64"/>
      </right>
      <top style="thin">
        <color indexed="64"/>
      </top>
      <bottom style="thin">
        <color indexed="64"/>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8"/>
      </left>
      <right style="thin">
        <color indexed="8"/>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8"/>
      </bottom>
      <diagonal/>
    </border>
    <border>
      <left style="thin">
        <color indexed="8"/>
      </left>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8"/>
      </left>
      <right/>
      <top style="thin">
        <color indexed="8"/>
      </top>
      <bottom/>
      <diagonal/>
    </border>
    <border>
      <left/>
      <right style="thin">
        <color indexed="8"/>
      </right>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8"/>
      </right>
      <top style="thin">
        <color indexed="8"/>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8"/>
      </top>
      <bottom style="thin">
        <color indexed="8"/>
      </bottom>
      <diagonal/>
    </border>
    <border>
      <left style="thin">
        <color indexed="64"/>
      </left>
      <right style="thin">
        <color indexed="8"/>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right style="medium">
        <color indexed="8"/>
      </right>
      <top/>
      <bottom style="medium">
        <color indexed="8"/>
      </bottom>
      <diagonal/>
    </border>
    <border>
      <left/>
      <right style="medium">
        <color indexed="8"/>
      </right>
      <top/>
      <bottom/>
      <diagonal/>
    </border>
    <border>
      <left/>
      <right/>
      <top style="thin">
        <color indexed="8"/>
      </top>
      <bottom/>
      <diagonal/>
    </border>
    <border>
      <left/>
      <right/>
      <top/>
      <bottom style="medium">
        <color indexed="8"/>
      </bottom>
      <diagonal/>
    </border>
    <border>
      <left/>
      <right style="thin">
        <color indexed="8"/>
      </right>
      <top/>
      <bottom/>
      <diagonal/>
    </border>
    <border>
      <left style="medium">
        <color indexed="64"/>
      </left>
      <right/>
      <top/>
      <bottom style="medium">
        <color indexed="64"/>
      </bottom>
      <diagonal/>
    </border>
    <border>
      <left style="medium">
        <color indexed="64"/>
      </left>
      <right/>
      <top/>
      <bottom/>
      <diagonal/>
    </border>
    <border>
      <left/>
      <right style="thin">
        <color indexed="64"/>
      </right>
      <top/>
      <bottom/>
      <diagonal/>
    </border>
    <border>
      <left style="thin">
        <color indexed="8"/>
      </left>
      <right style="thin">
        <color indexed="8"/>
      </right>
      <top style="thin">
        <color indexed="64"/>
      </top>
      <bottom/>
      <diagonal/>
    </border>
    <border>
      <left style="thin">
        <color indexed="8"/>
      </left>
      <right/>
      <top style="thin">
        <color indexed="8"/>
      </top>
      <bottom style="thin">
        <color indexed="64"/>
      </bottom>
      <diagonal/>
    </border>
    <border>
      <left style="thin">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64"/>
      </top>
      <bottom style="thin">
        <color indexed="64"/>
      </bottom>
      <diagonal/>
    </border>
    <border>
      <left style="thin">
        <color indexed="8"/>
      </left>
      <right/>
      <top style="thin">
        <color indexed="64"/>
      </top>
      <bottom style="thin">
        <color indexed="8"/>
      </bottom>
      <diagonal/>
    </border>
    <border>
      <left style="thin">
        <color indexed="64"/>
      </left>
      <right/>
      <top/>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left>
      <right style="thin">
        <color theme="4"/>
      </right>
      <top style="thin">
        <color theme="4"/>
      </top>
      <bottom style="thin">
        <color theme="4"/>
      </bottom>
      <diagonal/>
    </border>
    <border>
      <left style="thin">
        <color theme="4"/>
      </left>
      <right/>
      <top/>
      <bottom/>
      <diagonal/>
    </border>
    <border>
      <left/>
      <right style="thin">
        <color theme="4"/>
      </right>
      <top/>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theme="4"/>
      </left>
      <right style="thin">
        <color theme="4"/>
      </right>
      <top/>
      <bottom/>
      <diagonal/>
    </border>
    <border>
      <left style="thin">
        <color indexed="8"/>
      </left>
      <right style="thin">
        <color indexed="64"/>
      </right>
      <top style="thin">
        <color indexed="64"/>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8"/>
      </left>
      <right style="thin">
        <color indexed="64"/>
      </right>
      <top/>
      <bottom style="thin">
        <color indexed="64"/>
      </bottom>
      <diagonal/>
    </border>
    <border>
      <left/>
      <right style="medium">
        <color rgb="FF4F81BD"/>
      </right>
      <top/>
      <bottom style="medium">
        <color rgb="FF4F81BD"/>
      </bottom>
      <diagonal/>
    </border>
    <border>
      <left/>
      <right style="medium">
        <color rgb="FF4F81BD"/>
      </right>
      <top style="medium">
        <color rgb="FF4F81BD"/>
      </top>
      <bottom style="thin">
        <color indexed="64"/>
      </bottom>
      <diagonal/>
    </border>
    <border>
      <left/>
      <right/>
      <top/>
      <bottom style="thin">
        <color theme="4"/>
      </bottom>
      <diagonal/>
    </border>
    <border>
      <left/>
      <right/>
      <top style="medium">
        <color indexed="64"/>
      </top>
      <bottom/>
      <diagonal/>
    </border>
    <border>
      <left style="thin">
        <color theme="4"/>
      </left>
      <right/>
      <top style="thin">
        <color theme="4"/>
      </top>
      <bottom style="thin">
        <color theme="4"/>
      </bottom>
      <diagonal/>
    </border>
    <border>
      <left style="thin">
        <color theme="3" tint="0.79998168889431442"/>
      </left>
      <right/>
      <top style="thin">
        <color theme="3" tint="0.79998168889431442"/>
      </top>
      <bottom/>
      <diagonal/>
    </border>
    <border>
      <left/>
      <right/>
      <top style="thin">
        <color theme="3" tint="0.79998168889431442"/>
      </top>
      <bottom/>
      <diagonal/>
    </border>
    <border>
      <left/>
      <right style="thin">
        <color theme="3" tint="0.79998168889431442"/>
      </right>
      <top style="thin">
        <color theme="3" tint="0.79998168889431442"/>
      </top>
      <bottom/>
      <diagonal/>
    </border>
    <border>
      <left/>
      <right/>
      <top/>
      <bottom style="thin">
        <color theme="3" tint="0.79998168889431442"/>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right style="thin">
        <color theme="0" tint="-4.9989318521683403E-2"/>
      </right>
      <top/>
      <bottom/>
      <diagonal/>
    </border>
    <border>
      <left/>
      <right/>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top style="medium">
        <color theme="0" tint="-0.14999847407452621"/>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style="medium">
        <color theme="0" tint="-0.14999847407452621"/>
      </top>
      <bottom/>
      <diagonal/>
    </border>
    <border>
      <left/>
      <right style="medium">
        <color theme="3"/>
      </right>
      <top style="medium">
        <color theme="0" tint="-0.14999847407452621"/>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medium">
        <color theme="3"/>
      </left>
      <right/>
      <top style="medium">
        <color theme="3"/>
      </top>
      <bottom style="medium">
        <color theme="3"/>
      </bottom>
      <diagonal/>
    </border>
    <border>
      <left style="medium">
        <color indexed="64"/>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s>
  <cellStyleXfs count="21">
    <xf numFmtId="0" fontId="0" fillId="0" borderId="0"/>
    <xf numFmtId="164" fontId="39" fillId="0" borderId="0" applyFill="0" applyBorder="0" applyAlignment="0" applyProtection="0"/>
    <xf numFmtId="165" fontId="1" fillId="0" borderId="0"/>
    <xf numFmtId="0" fontId="1" fillId="0" borderId="0"/>
    <xf numFmtId="0" fontId="2" fillId="0" borderId="0" applyNumberFormat="0" applyFill="0" applyBorder="0" applyAlignment="0" applyProtection="0"/>
    <xf numFmtId="0" fontId="3" fillId="2" borderId="0" applyNumberFormat="0" applyBorder="0" applyAlignment="0" applyProtection="0"/>
    <xf numFmtId="0" fontId="4" fillId="0" borderId="2" applyNumberFormat="0" applyFill="0" applyAlignment="0" applyProtection="0"/>
    <xf numFmtId="0" fontId="5" fillId="0" borderId="1"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39" fillId="0" borderId="0"/>
    <xf numFmtId="0" fontId="1" fillId="0" borderId="0"/>
    <xf numFmtId="0" fontId="7" fillId="3" borderId="4" applyNumberFormat="0" applyAlignment="0" applyProtection="0"/>
    <xf numFmtId="0" fontId="39" fillId="0" borderId="0">
      <protection locked="0"/>
    </xf>
    <xf numFmtId="0" fontId="39" fillId="0" borderId="0">
      <protection locked="0"/>
    </xf>
    <xf numFmtId="0" fontId="39" fillId="0" borderId="0"/>
    <xf numFmtId="0" fontId="8" fillId="0" borderId="0" applyNumberFormat="0" applyFill="0" applyBorder="0" applyAlignment="0" applyProtection="0"/>
    <xf numFmtId="0" fontId="9" fillId="0" borderId="5" applyNumberFormat="0" applyFill="0" applyAlignment="0" applyProtection="0"/>
    <xf numFmtId="0" fontId="10" fillId="0" borderId="0" applyNumberFormat="0" applyFill="0" applyBorder="0" applyAlignment="0" applyProtection="0"/>
    <xf numFmtId="0" fontId="65" fillId="0" borderId="0"/>
    <xf numFmtId="9" fontId="39" fillId="0" borderId="0" applyFont="0" applyFill="0" applyBorder="0" applyAlignment="0" applyProtection="0"/>
  </cellStyleXfs>
  <cellXfs count="1452">
    <xf numFmtId="0" fontId="0" fillId="0" borderId="0" xfId="0"/>
    <xf numFmtId="0" fontId="11" fillId="0" borderId="0" xfId="0" applyFont="1"/>
    <xf numFmtId="0" fontId="30" fillId="0" borderId="0" xfId="0" applyFont="1" applyAlignment="1">
      <alignment horizontal="center"/>
    </xf>
    <xf numFmtId="0" fontId="0" fillId="0" borderId="12" xfId="0" applyBorder="1"/>
    <xf numFmtId="0" fontId="31" fillId="0" borderId="6" xfId="0" applyFont="1" applyBorder="1" applyAlignment="1">
      <alignment horizontal="center" vertical="center" wrapText="1"/>
    </xf>
    <xf numFmtId="0" fontId="0" fillId="0" borderId="6" xfId="0" applyBorder="1" applyAlignment="1">
      <alignment wrapText="1"/>
    </xf>
    <xf numFmtId="0" fontId="33" fillId="0" borderId="6" xfId="0" applyFont="1" applyBorder="1" applyAlignment="1">
      <alignment horizontal="center" wrapText="1"/>
    </xf>
    <xf numFmtId="0" fontId="31" fillId="0" borderId="6" xfId="0" applyFont="1" applyBorder="1" applyAlignment="1">
      <alignment horizontal="center" wrapText="1"/>
    </xf>
    <xf numFmtId="0" fontId="13" fillId="0" borderId="6" xfId="0" applyFont="1" applyBorder="1" applyAlignment="1">
      <alignment horizontal="left" wrapText="1"/>
    </xf>
    <xf numFmtId="0" fontId="15" fillId="0" borderId="6" xfId="0" applyFont="1" applyBorder="1" applyAlignment="1">
      <alignment horizontal="center" wrapText="1"/>
    </xf>
    <xf numFmtId="14" fontId="13" fillId="0" borderId="6" xfId="0" applyNumberFormat="1" applyFont="1" applyBorder="1" applyAlignment="1">
      <alignment horizontal="left" wrapText="1"/>
    </xf>
    <xf numFmtId="49" fontId="13" fillId="2" borderId="6" xfId="0" applyNumberFormat="1" applyFont="1" applyFill="1" applyBorder="1" applyAlignment="1">
      <alignment vertical="top"/>
    </xf>
    <xf numFmtId="49" fontId="13" fillId="2" borderId="6" xfId="0" applyNumberFormat="1" applyFont="1" applyFill="1" applyBorder="1" applyAlignment="1">
      <alignment vertical="top" wrapText="1"/>
    </xf>
    <xf numFmtId="168" fontId="15" fillId="0" borderId="6" xfId="0" applyNumberFormat="1" applyFont="1" applyBorder="1" applyAlignment="1">
      <alignment horizontal="center" vertical="center"/>
    </xf>
    <xf numFmtId="0" fontId="13" fillId="0" borderId="6" xfId="0" applyFont="1" applyBorder="1" applyAlignment="1">
      <alignment horizontal="justify" wrapText="1"/>
    </xf>
    <xf numFmtId="0" fontId="34" fillId="0" borderId="6" xfId="0" applyFont="1" applyBorder="1" applyAlignment="1">
      <alignment horizontal="center" vertical="center" wrapText="1"/>
    </xf>
    <xf numFmtId="49" fontId="24" fillId="2" borderId="6" xfId="0" applyNumberFormat="1" applyFont="1" applyFill="1" applyBorder="1" applyAlignment="1">
      <alignment vertical="top" wrapText="1"/>
    </xf>
    <xf numFmtId="49" fontId="17" fillId="0" borderId="6" xfId="0" applyNumberFormat="1" applyFont="1" applyBorder="1" applyAlignment="1">
      <alignment vertical="top" wrapText="1"/>
    </xf>
    <xf numFmtId="0" fontId="20" fillId="0" borderId="6" xfId="0" applyFont="1" applyBorder="1" applyAlignment="1">
      <alignment wrapText="1"/>
    </xf>
    <xf numFmtId="0" fontId="27" fillId="0" borderId="6" xfId="0" applyFont="1" applyBorder="1" applyAlignment="1">
      <alignment horizontal="center" wrapText="1"/>
    </xf>
    <xf numFmtId="49" fontId="17" fillId="4" borderId="6" xfId="0" applyNumberFormat="1" applyFont="1" applyFill="1" applyBorder="1" applyAlignment="1">
      <alignment vertical="top" wrapText="1"/>
    </xf>
    <xf numFmtId="0" fontId="0" fillId="0" borderId="0" xfId="0" applyAlignment="1">
      <alignment wrapText="1"/>
    </xf>
    <xf numFmtId="49" fontId="13" fillId="2" borderId="6" xfId="0" applyNumberFormat="1" applyFont="1" applyFill="1" applyBorder="1" applyAlignment="1">
      <alignment horizontal="justify" vertical="top" wrapText="1"/>
    </xf>
    <xf numFmtId="0" fontId="13" fillId="0" borderId="6" xfId="0" applyFont="1" applyBorder="1" applyAlignment="1">
      <alignment wrapText="1"/>
    </xf>
    <xf numFmtId="0" fontId="13" fillId="0" borderId="6" xfId="0" applyFont="1" applyBorder="1" applyAlignment="1">
      <alignment horizontal="center" wrapText="1"/>
    </xf>
    <xf numFmtId="0" fontId="26" fillId="0" borderId="6" xfId="0" applyFont="1" applyBorder="1" applyAlignment="1">
      <alignment horizontal="center" wrapText="1"/>
    </xf>
    <xf numFmtId="0" fontId="0" fillId="0" borderId="0" xfId="0" applyAlignment="1">
      <alignment horizontal="center"/>
    </xf>
    <xf numFmtId="49" fontId="17" fillId="2" borderId="6" xfId="0" applyNumberFormat="1" applyFont="1" applyFill="1" applyBorder="1" applyAlignment="1">
      <alignment vertical="top" wrapText="1"/>
    </xf>
    <xf numFmtId="0" fontId="30" fillId="0" borderId="0" xfId="0" applyFont="1" applyAlignment="1">
      <alignment horizontal="right"/>
    </xf>
    <xf numFmtId="0" fontId="37" fillId="0" borderId="0" xfId="0" applyFont="1" applyAlignment="1">
      <alignment horizontal="center" wrapText="1"/>
    </xf>
    <xf numFmtId="14" fontId="13" fillId="7" borderId="6" xfId="0" applyNumberFormat="1" applyFont="1" applyFill="1" applyBorder="1" applyAlignment="1">
      <alignment horizontal="left" wrapText="1"/>
    </xf>
    <xf numFmtId="0" fontId="39" fillId="0" borderId="0" xfId="0" applyFont="1"/>
    <xf numFmtId="0" fontId="19" fillId="0" borderId="6" xfId="0" applyFont="1" applyBorder="1" applyAlignment="1">
      <alignment horizontal="center" wrapText="1"/>
    </xf>
    <xf numFmtId="0" fontId="39" fillId="0" borderId="6" xfId="0" applyFont="1" applyBorder="1" applyAlignment="1">
      <alignment wrapText="1"/>
    </xf>
    <xf numFmtId="0" fontId="33" fillId="0" borderId="6" xfId="0" applyFont="1" applyBorder="1" applyAlignment="1">
      <alignment horizontal="center" vertical="center" wrapText="1"/>
    </xf>
    <xf numFmtId="0" fontId="13" fillId="0" borderId="6" xfId="0" applyFont="1" applyBorder="1" applyAlignment="1">
      <alignment horizontal="center" vertical="center" wrapText="1"/>
    </xf>
    <xf numFmtId="49" fontId="40" fillId="2" borderId="6" xfId="0" applyNumberFormat="1" applyFont="1" applyFill="1" applyBorder="1" applyAlignment="1">
      <alignment vertical="top" wrapText="1"/>
    </xf>
    <xf numFmtId="0" fontId="41" fillId="0" borderId="6" xfId="0" applyFont="1" applyBorder="1"/>
    <xf numFmtId="0" fontId="0" fillId="9" borderId="0" xfId="0" applyFill="1"/>
    <xf numFmtId="0" fontId="42" fillId="0" borderId="0" xfId="0" applyFont="1" applyAlignment="1">
      <alignment horizontal="center"/>
    </xf>
    <xf numFmtId="0" fontId="43" fillId="0" borderId="6" xfId="0" applyFont="1" applyBorder="1" applyAlignment="1">
      <alignment horizontal="center" wrapText="1"/>
    </xf>
    <xf numFmtId="0" fontId="32" fillId="0" borderId="6" xfId="0" applyFont="1" applyBorder="1" applyAlignment="1">
      <alignment horizontal="center" wrapText="1"/>
    </xf>
    <xf numFmtId="0" fontId="27" fillId="0" borderId="6" xfId="0" applyFont="1" applyBorder="1" applyAlignment="1">
      <alignment horizontal="center" vertical="center" wrapText="1"/>
    </xf>
    <xf numFmtId="49" fontId="13" fillId="2" borderId="7" xfId="0" applyNumberFormat="1" applyFont="1" applyFill="1" applyBorder="1" applyAlignment="1">
      <alignment vertical="top" wrapText="1"/>
    </xf>
    <xf numFmtId="49" fontId="13" fillId="2" borderId="20" xfId="0" applyNumberFormat="1" applyFont="1" applyFill="1" applyBorder="1" applyAlignment="1">
      <alignment vertical="top" wrapText="1"/>
    </xf>
    <xf numFmtId="0" fontId="43" fillId="0" borderId="6" xfId="0" applyFont="1" applyBorder="1" applyAlignment="1">
      <alignment horizontal="center" vertical="center" wrapText="1"/>
    </xf>
    <xf numFmtId="0" fontId="47" fillId="0" borderId="6" xfId="0" applyFont="1" applyBorder="1" applyAlignment="1">
      <alignment horizontal="center" wrapText="1"/>
    </xf>
    <xf numFmtId="0" fontId="48" fillId="0" borderId="6" xfId="0" applyFont="1" applyBorder="1" applyAlignment="1">
      <alignment horizontal="center" wrapText="1"/>
    </xf>
    <xf numFmtId="0" fontId="46" fillId="0" borderId="6" xfId="0" applyFont="1" applyBorder="1" applyAlignment="1">
      <alignment horizontal="center" wrapText="1"/>
    </xf>
    <xf numFmtId="49" fontId="23" fillId="2" borderId="6" xfId="0" applyNumberFormat="1" applyFont="1" applyFill="1" applyBorder="1" applyAlignment="1">
      <alignment vertical="top"/>
    </xf>
    <xf numFmtId="0" fontId="11" fillId="0" borderId="6" xfId="0" applyFont="1" applyBorder="1" applyAlignment="1">
      <alignment wrapText="1"/>
    </xf>
    <xf numFmtId="49" fontId="13" fillId="0" borderId="6" xfId="0" applyNumberFormat="1" applyFont="1" applyBorder="1" applyAlignment="1">
      <alignment vertical="top" wrapText="1"/>
    </xf>
    <xf numFmtId="0" fontId="13" fillId="7" borderId="14" xfId="0" applyFont="1" applyFill="1" applyBorder="1" applyAlignment="1">
      <alignment vertical="top" wrapText="1"/>
    </xf>
    <xf numFmtId="0" fontId="13" fillId="0" borderId="14" xfId="0" applyFont="1" applyBorder="1" applyAlignment="1">
      <alignment horizontal="center" wrapText="1"/>
    </xf>
    <xf numFmtId="0" fontId="15" fillId="0" borderId="14" xfId="0" applyFont="1" applyBorder="1" applyAlignment="1">
      <alignment horizontal="center" wrapText="1"/>
    </xf>
    <xf numFmtId="0" fontId="44" fillId="0" borderId="0" xfId="0" applyFont="1"/>
    <xf numFmtId="0" fontId="51" fillId="0" borderId="0" xfId="0" applyFont="1"/>
    <xf numFmtId="0" fontId="52" fillId="0" borderId="0" xfId="0" applyFont="1"/>
    <xf numFmtId="0" fontId="50" fillId="0" borderId="14" xfId="0" applyFont="1" applyBorder="1"/>
    <xf numFmtId="166" fontId="51" fillId="0" borderId="14" xfId="0" applyNumberFormat="1" applyFont="1" applyBorder="1"/>
    <xf numFmtId="166" fontId="52" fillId="0" borderId="14" xfId="0" applyNumberFormat="1" applyFont="1" applyBorder="1" applyAlignment="1">
      <alignment horizontal="left"/>
    </xf>
    <xf numFmtId="166" fontId="50" fillId="0" borderId="14" xfId="0" applyNumberFormat="1" applyFont="1" applyBorder="1"/>
    <xf numFmtId="0" fontId="51" fillId="0" borderId="14" xfId="0" applyFont="1" applyBorder="1" applyAlignment="1">
      <alignment horizontal="center"/>
    </xf>
    <xf numFmtId="0" fontId="50" fillId="0" borderId="14" xfId="0" applyFont="1" applyBorder="1" applyAlignment="1">
      <alignment wrapText="1"/>
    </xf>
    <xf numFmtId="166" fontId="50" fillId="0" borderId="19" xfId="0" applyNumberFormat="1" applyFont="1" applyBorder="1"/>
    <xf numFmtId="166" fontId="50" fillId="0" borderId="25" xfId="0" applyNumberFormat="1" applyFont="1" applyBorder="1"/>
    <xf numFmtId="2" fontId="52" fillId="0" borderId="14" xfId="0" applyNumberFormat="1" applyFont="1" applyBorder="1"/>
    <xf numFmtId="2" fontId="53" fillId="0" borderId="25" xfId="0" applyNumberFormat="1" applyFont="1" applyBorder="1"/>
    <xf numFmtId="49" fontId="17" fillId="2" borderId="9" xfId="0" applyNumberFormat="1" applyFont="1" applyFill="1" applyBorder="1" applyAlignment="1">
      <alignment vertical="top" wrapText="1"/>
    </xf>
    <xf numFmtId="0" fontId="40" fillId="0" borderId="0" xfId="0" applyFont="1" applyAlignment="1">
      <alignment horizontal="center" wrapText="1"/>
    </xf>
    <xf numFmtId="49" fontId="17" fillId="0" borderId="9" xfId="0" applyNumberFormat="1" applyFont="1" applyBorder="1" applyAlignment="1">
      <alignment vertical="top" wrapText="1"/>
    </xf>
    <xf numFmtId="49" fontId="17" fillId="0" borderId="9" xfId="0" applyNumberFormat="1" applyFont="1" applyBorder="1" applyAlignment="1">
      <alignment vertical="center" wrapText="1"/>
    </xf>
    <xf numFmtId="0" fontId="43" fillId="0" borderId="0" xfId="0" applyFont="1" applyAlignment="1">
      <alignment horizontal="center" wrapText="1"/>
    </xf>
    <xf numFmtId="0" fontId="31" fillId="0" borderId="11" xfId="0" applyFont="1" applyBorder="1" applyAlignment="1">
      <alignment horizontal="center" wrapText="1"/>
    </xf>
    <xf numFmtId="0" fontId="50" fillId="10" borderId="14" xfId="0" applyFont="1" applyFill="1" applyBorder="1" applyAlignment="1">
      <alignment horizontal="center" vertical="center"/>
    </xf>
    <xf numFmtId="0" fontId="50" fillId="10" borderId="14" xfId="0" applyFont="1" applyFill="1" applyBorder="1" applyAlignment="1">
      <alignment horizontal="center" vertical="center" wrapText="1"/>
    </xf>
    <xf numFmtId="2" fontId="53" fillId="0" borderId="14" xfId="0" applyNumberFormat="1" applyFont="1" applyBorder="1"/>
    <xf numFmtId="2" fontId="51" fillId="0" borderId="14" xfId="0" applyNumberFormat="1" applyFont="1" applyBorder="1"/>
    <xf numFmtId="0" fontId="23" fillId="0" borderId="6" xfId="0" applyFont="1" applyBorder="1" applyAlignment="1">
      <alignment horizontal="left" wrapText="1"/>
    </xf>
    <xf numFmtId="0" fontId="45" fillId="0" borderId="14" xfId="0" applyFont="1" applyBorder="1" applyAlignment="1">
      <alignment horizontal="left"/>
    </xf>
    <xf numFmtId="0" fontId="54" fillId="0" borderId="14" xfId="0" applyFont="1" applyBorder="1" applyAlignment="1">
      <alignment wrapText="1"/>
    </xf>
    <xf numFmtId="0" fontId="54" fillId="0" borderId="14" xfId="0" applyFont="1" applyBorder="1" applyAlignment="1">
      <alignment horizontal="center"/>
    </xf>
    <xf numFmtId="166" fontId="54" fillId="0" borderId="14" xfId="0" applyNumberFormat="1" applyFont="1" applyBorder="1"/>
    <xf numFmtId="2" fontId="45" fillId="0" borderId="14" xfId="0" applyNumberFormat="1" applyFont="1" applyBorder="1"/>
    <xf numFmtId="0" fontId="54" fillId="0" borderId="0" xfId="0" applyFont="1"/>
    <xf numFmtId="166" fontId="54" fillId="0" borderId="19" xfId="0" applyNumberFormat="1" applyFont="1" applyBorder="1"/>
    <xf numFmtId="166" fontId="55" fillId="0" borderId="25" xfId="0" applyNumberFormat="1" applyFont="1" applyBorder="1"/>
    <xf numFmtId="2" fontId="56" fillId="0" borderId="25" xfId="0" applyNumberFormat="1" applyFont="1" applyBorder="1"/>
    <xf numFmtId="166" fontId="51" fillId="0" borderId="0" xfId="0" applyNumberFormat="1" applyFont="1"/>
    <xf numFmtId="166" fontId="50" fillId="0" borderId="0" xfId="0" applyNumberFormat="1" applyFont="1"/>
    <xf numFmtId="10" fontId="52" fillId="0" borderId="0" xfId="0" applyNumberFormat="1" applyFont="1"/>
    <xf numFmtId="166" fontId="58" fillId="0" borderId="14" xfId="0" applyNumberFormat="1" applyFont="1" applyBorder="1"/>
    <xf numFmtId="10" fontId="52" fillId="0" borderId="14" xfId="0" applyNumberFormat="1" applyFont="1" applyBorder="1"/>
    <xf numFmtId="0" fontId="51" fillId="0" borderId="14" xfId="0" applyFont="1" applyBorder="1"/>
    <xf numFmtId="0" fontId="52" fillId="0" borderId="14" xfId="0" applyFont="1" applyBorder="1"/>
    <xf numFmtId="166" fontId="59" fillId="0" borderId="14" xfId="0" applyNumberFormat="1" applyFont="1" applyBorder="1"/>
    <xf numFmtId="0" fontId="60" fillId="0" borderId="14" xfId="0" applyFont="1" applyBorder="1" applyAlignment="1">
      <alignment horizontal="right"/>
    </xf>
    <xf numFmtId="0" fontId="44" fillId="0" borderId="14" xfId="0" applyFont="1" applyBorder="1" applyAlignment="1">
      <alignment horizontal="right"/>
    </xf>
    <xf numFmtId="0" fontId="44" fillId="0" borderId="0" xfId="0" applyFont="1" applyAlignment="1">
      <alignment horizontal="right"/>
    </xf>
    <xf numFmtId="0" fontId="60" fillId="0" borderId="0" xfId="0" applyFont="1" applyAlignment="1">
      <alignment horizontal="right"/>
    </xf>
    <xf numFmtId="0" fontId="57" fillId="10" borderId="14" xfId="0" applyFont="1" applyFill="1" applyBorder="1" applyAlignment="1">
      <alignment horizontal="center"/>
    </xf>
    <xf numFmtId="0" fontId="56" fillId="10" borderId="14" xfId="0" applyFont="1" applyFill="1" applyBorder="1" applyAlignment="1">
      <alignment horizontal="center"/>
    </xf>
    <xf numFmtId="0" fontId="57" fillId="10" borderId="14" xfId="0" applyFont="1" applyFill="1" applyBorder="1" applyAlignment="1">
      <alignment horizontal="center" wrapText="1"/>
    </xf>
    <xf numFmtId="2" fontId="61" fillId="0" borderId="14" xfId="0" applyNumberFormat="1" applyFont="1" applyBorder="1"/>
    <xf numFmtId="2" fontId="62" fillId="0" borderId="14" xfId="0" applyNumberFormat="1" applyFont="1" applyBorder="1"/>
    <xf numFmtId="166" fontId="63" fillId="0" borderId="0" xfId="0" applyNumberFormat="1" applyFont="1"/>
    <xf numFmtId="0" fontId="51" fillId="0" borderId="0" xfId="0" applyFont="1" applyAlignment="1">
      <alignment horizontal="right"/>
    </xf>
    <xf numFmtId="10" fontId="52" fillId="0" borderId="19" xfId="0" applyNumberFormat="1" applyFont="1" applyBorder="1"/>
    <xf numFmtId="2" fontId="51" fillId="0" borderId="19" xfId="0" applyNumberFormat="1" applyFont="1" applyBorder="1"/>
    <xf numFmtId="2" fontId="51" fillId="0" borderId="0" xfId="0" applyNumberFormat="1" applyFont="1"/>
    <xf numFmtId="0" fontId="44" fillId="0" borderId="19" xfId="0" applyFont="1" applyBorder="1" applyAlignment="1">
      <alignment horizontal="right"/>
    </xf>
    <xf numFmtId="166" fontId="58" fillId="0" borderId="19" xfId="0" applyNumberFormat="1" applyFont="1" applyBorder="1"/>
    <xf numFmtId="0" fontId="51" fillId="0" borderId="19" xfId="0" applyFont="1" applyBorder="1"/>
    <xf numFmtId="166" fontId="50" fillId="0" borderId="26" xfId="0" applyNumberFormat="1" applyFont="1" applyBorder="1"/>
    <xf numFmtId="166" fontId="63" fillId="0" borderId="26" xfId="0" applyNumberFormat="1" applyFont="1" applyBorder="1"/>
    <xf numFmtId="10" fontId="52" fillId="0" borderId="26" xfId="0" applyNumberFormat="1" applyFont="1" applyBorder="1"/>
    <xf numFmtId="0" fontId="51" fillId="0" borderId="26" xfId="0" applyFont="1" applyBorder="1"/>
    <xf numFmtId="2" fontId="51" fillId="0" borderId="26" xfId="0" applyNumberFormat="1" applyFont="1" applyBorder="1"/>
    <xf numFmtId="2" fontId="51" fillId="0" borderId="27" xfId="0" applyNumberFormat="1" applyFont="1" applyBorder="1"/>
    <xf numFmtId="0" fontId="60" fillId="0" borderId="28" xfId="0" applyFont="1" applyBorder="1" applyAlignment="1">
      <alignment horizontal="right"/>
    </xf>
    <xf numFmtId="166" fontId="50" fillId="0" borderId="28" xfId="0" applyNumberFormat="1" applyFont="1" applyBorder="1"/>
    <xf numFmtId="0" fontId="44" fillId="0" borderId="15" xfId="0" applyFont="1" applyBorder="1" applyAlignment="1">
      <alignment horizontal="right"/>
    </xf>
    <xf numFmtId="166" fontId="58" fillId="0" borderId="26" xfId="0" applyNumberFormat="1" applyFont="1" applyBorder="1"/>
    <xf numFmtId="0" fontId="51" fillId="0" borderId="27" xfId="0" applyFont="1" applyBorder="1"/>
    <xf numFmtId="0" fontId="50" fillId="0" borderId="0" xfId="0" applyFont="1"/>
    <xf numFmtId="0" fontId="58" fillId="0" borderId="14" xfId="0" applyFont="1" applyBorder="1"/>
    <xf numFmtId="0" fontId="13" fillId="0" borderId="6" xfId="0" applyFont="1" applyBorder="1" applyAlignment="1">
      <alignment horizontal="justify" vertical="center" wrapText="1"/>
    </xf>
    <xf numFmtId="0" fontId="39" fillId="0" borderId="6" xfId="0" applyFont="1" applyBorder="1" applyAlignment="1">
      <alignment vertical="center" wrapText="1"/>
    </xf>
    <xf numFmtId="0" fontId="26" fillId="0" borderId="6" xfId="0" applyFont="1" applyBorder="1" applyAlignment="1">
      <alignment horizontal="center" vertical="center" wrapText="1"/>
    </xf>
    <xf numFmtId="0" fontId="0" fillId="0" borderId="6" xfId="0" applyBorder="1" applyAlignment="1">
      <alignment vertical="center" wrapText="1"/>
    </xf>
    <xf numFmtId="1" fontId="31" fillId="0" borderId="6" xfId="0" applyNumberFormat="1" applyFont="1" applyBorder="1" applyAlignment="1">
      <alignment horizontal="center" vertical="center" wrapText="1"/>
    </xf>
    <xf numFmtId="1" fontId="31" fillId="9" borderId="6" xfId="0" applyNumberFormat="1" applyFont="1" applyFill="1" applyBorder="1" applyAlignment="1">
      <alignment horizontal="center" vertical="center" wrapText="1"/>
    </xf>
    <xf numFmtId="0" fontId="13" fillId="0" borderId="7" xfId="0" applyFont="1" applyBorder="1" applyAlignment="1">
      <alignment horizontal="left" wrapText="1"/>
    </xf>
    <xf numFmtId="0" fontId="0" fillId="0" borderId="7" xfId="0" applyBorder="1" applyAlignment="1">
      <alignment wrapText="1"/>
    </xf>
    <xf numFmtId="0" fontId="13" fillId="0" borderId="9" xfId="0" applyFont="1" applyBorder="1" applyAlignment="1">
      <alignment horizontal="left" wrapText="1"/>
    </xf>
    <xf numFmtId="0" fontId="0" fillId="0" borderId="9" xfId="0" applyBorder="1" applyAlignment="1">
      <alignment wrapText="1"/>
    </xf>
    <xf numFmtId="0" fontId="33" fillId="0" borderId="9" xfId="0" applyFont="1" applyBorder="1" applyAlignment="1">
      <alignment horizontal="center" wrapText="1"/>
    </xf>
    <xf numFmtId="0" fontId="31" fillId="0" borderId="9" xfId="0" applyFont="1" applyBorder="1" applyAlignment="1">
      <alignment horizontal="center" wrapText="1"/>
    </xf>
    <xf numFmtId="0" fontId="13" fillId="0" borderId="14" xfId="0" applyFont="1" applyBorder="1" applyAlignment="1">
      <alignment horizontal="left" wrapText="1"/>
    </xf>
    <xf numFmtId="0" fontId="0" fillId="0" borderId="14" xfId="0" applyBorder="1" applyAlignment="1">
      <alignment wrapText="1"/>
    </xf>
    <xf numFmtId="0" fontId="18" fillId="0" borderId="14" xfId="0" applyFont="1" applyBorder="1" applyAlignment="1">
      <alignment horizontal="left" wrapText="1"/>
    </xf>
    <xf numFmtId="0" fontId="22" fillId="0" borderId="14" xfId="0" applyFont="1" applyBorder="1" applyAlignment="1">
      <alignment wrapText="1"/>
    </xf>
    <xf numFmtId="0" fontId="31" fillId="0" borderId="8" xfId="0" applyFont="1" applyBorder="1" applyAlignment="1">
      <alignment horizontal="center" wrapText="1"/>
    </xf>
    <xf numFmtId="0" fontId="31" fillId="0" borderId="14" xfId="0" applyFont="1" applyBorder="1" applyAlignment="1">
      <alignment horizontal="center" wrapText="1"/>
    </xf>
    <xf numFmtId="0" fontId="13" fillId="0" borderId="15" xfId="0" applyFont="1" applyBorder="1" applyAlignment="1">
      <alignment vertical="center" wrapText="1"/>
    </xf>
    <xf numFmtId="167" fontId="13" fillId="9" borderId="15" xfId="0" applyNumberFormat="1" applyFont="1" applyFill="1" applyBorder="1" applyAlignment="1" applyProtection="1">
      <alignment vertical="center" wrapText="1"/>
      <protection locked="0"/>
    </xf>
    <xf numFmtId="3" fontId="51" fillId="0" borderId="14" xfId="0" applyNumberFormat="1" applyFont="1" applyBorder="1"/>
    <xf numFmtId="3" fontId="50" fillId="0" borderId="14" xfId="0" applyNumberFormat="1" applyFont="1" applyBorder="1"/>
    <xf numFmtId="49" fontId="13" fillId="2" borderId="18" xfId="0" applyNumberFormat="1" applyFont="1" applyFill="1" applyBorder="1" applyAlignment="1">
      <alignment vertical="top" wrapText="1"/>
    </xf>
    <xf numFmtId="0" fontId="31" fillId="0" borderId="29" xfId="0" applyFont="1" applyBorder="1" applyAlignment="1">
      <alignment horizontal="center" wrapText="1"/>
    </xf>
    <xf numFmtId="0" fontId="31" fillId="0" borderId="19" xfId="0" applyFont="1" applyBorder="1" applyAlignment="1">
      <alignment horizontal="center" wrapText="1"/>
    </xf>
    <xf numFmtId="0" fontId="0" fillId="0" borderId="6" xfId="0" applyBorder="1" applyAlignment="1">
      <alignment horizontal="center" vertical="center" wrapText="1"/>
    </xf>
    <xf numFmtId="0" fontId="31" fillId="0" borderId="7" xfId="0" applyFont="1" applyBorder="1" applyAlignment="1">
      <alignment horizontal="center" vertical="center" wrapText="1"/>
    </xf>
    <xf numFmtId="0" fontId="33" fillId="0" borderId="7" xfId="0" applyFont="1" applyBorder="1" applyAlignment="1">
      <alignment horizontal="center" wrapText="1"/>
    </xf>
    <xf numFmtId="0" fontId="31" fillId="0" borderId="7" xfId="0" applyFont="1" applyBorder="1" applyAlignment="1">
      <alignment horizontal="center" wrapText="1"/>
    </xf>
    <xf numFmtId="49" fontId="13" fillId="2" borderId="14" xfId="0" applyNumberFormat="1" applyFont="1" applyFill="1" applyBorder="1" applyAlignment="1">
      <alignment vertical="top" wrapText="1"/>
    </xf>
    <xf numFmtId="0" fontId="31" fillId="0" borderId="14" xfId="0" applyFont="1" applyBorder="1" applyAlignment="1">
      <alignment horizontal="center" vertical="center" wrapText="1"/>
    </xf>
    <xf numFmtId="0" fontId="33" fillId="0" borderId="14" xfId="0" applyFont="1" applyBorder="1" applyAlignment="1">
      <alignment horizontal="center" wrapText="1"/>
    </xf>
    <xf numFmtId="0" fontId="58" fillId="0" borderId="0" xfId="0" applyFont="1"/>
    <xf numFmtId="2" fontId="52" fillId="0" borderId="14" xfId="0" applyNumberFormat="1" applyFont="1" applyBorder="1" applyAlignment="1">
      <alignment horizontal="left"/>
    </xf>
    <xf numFmtId="49" fontId="17" fillId="2" borderId="8" xfId="0" applyNumberFormat="1" applyFont="1" applyFill="1" applyBorder="1" applyAlignment="1">
      <alignment vertical="top" wrapText="1"/>
    </xf>
    <xf numFmtId="49" fontId="17" fillId="2" borderId="10" xfId="0" applyNumberFormat="1" applyFont="1" applyFill="1" applyBorder="1" applyAlignment="1">
      <alignment vertical="top" wrapText="1"/>
    </xf>
    <xf numFmtId="0" fontId="31" fillId="0" borderId="9" xfId="0" applyFont="1" applyBorder="1" applyAlignment="1">
      <alignment horizontal="center" vertical="center" wrapText="1"/>
    </xf>
    <xf numFmtId="0" fontId="33" fillId="0" borderId="9" xfId="0" applyFont="1" applyBorder="1" applyAlignment="1">
      <alignment horizontal="center" vertical="center" wrapText="1"/>
    </xf>
    <xf numFmtId="0" fontId="13" fillId="0" borderId="9" xfId="0" applyFont="1" applyBorder="1" applyAlignment="1">
      <alignment wrapText="1"/>
    </xf>
    <xf numFmtId="0" fontId="31" fillId="0" borderId="16" xfId="0" applyFont="1" applyBorder="1" applyAlignment="1">
      <alignment horizontal="center" wrapText="1"/>
    </xf>
    <xf numFmtId="49" fontId="12" fillId="2" borderId="8" xfId="0" applyNumberFormat="1" applyFont="1" applyFill="1" applyBorder="1" applyAlignment="1">
      <alignment vertical="top"/>
    </xf>
    <xf numFmtId="0" fontId="31" fillId="0" borderId="8" xfId="0" applyFont="1" applyBorder="1" applyAlignment="1">
      <alignment horizontal="center" vertical="center" wrapText="1"/>
    </xf>
    <xf numFmtId="0" fontId="26" fillId="0" borderId="8" xfId="0" applyFont="1" applyBorder="1" applyAlignment="1">
      <alignment horizontal="center" vertical="center" wrapText="1"/>
    </xf>
    <xf numFmtId="0" fontId="33" fillId="0" borderId="8" xfId="0" applyFont="1" applyBorder="1" applyAlignment="1">
      <alignment horizontal="center" vertical="center" wrapText="1"/>
    </xf>
    <xf numFmtId="0" fontId="43" fillId="0" borderId="8" xfId="0" applyFont="1" applyBorder="1" applyAlignment="1">
      <alignment horizontal="center" wrapText="1"/>
    </xf>
    <xf numFmtId="0" fontId="31" fillId="0" borderId="15" xfId="0" applyFont="1" applyBorder="1" applyAlignment="1">
      <alignment horizontal="center" wrapText="1"/>
    </xf>
    <xf numFmtId="0" fontId="31" fillId="0" borderId="31" xfId="0" applyFont="1" applyBorder="1" applyAlignment="1">
      <alignment horizontal="center" wrapText="1"/>
    </xf>
    <xf numFmtId="0" fontId="27" fillId="0" borderId="8" xfId="0" applyFont="1" applyBorder="1" applyAlignment="1">
      <alignment horizontal="center" wrapText="1"/>
    </xf>
    <xf numFmtId="0" fontId="32" fillId="0" borderId="8" xfId="0" applyFont="1" applyBorder="1" applyAlignment="1">
      <alignment horizontal="center" wrapText="1"/>
    </xf>
    <xf numFmtId="0" fontId="27" fillId="0" borderId="8" xfId="0" applyFont="1" applyBorder="1" applyAlignment="1">
      <alignment horizontal="center" vertical="center" wrapText="1"/>
    </xf>
    <xf numFmtId="0" fontId="19" fillId="0" borderId="8" xfId="0" applyFont="1" applyBorder="1" applyAlignment="1">
      <alignment horizontal="center" wrapText="1"/>
    </xf>
    <xf numFmtId="0" fontId="13" fillId="0" borderId="8" xfId="0" applyFont="1" applyBorder="1" applyAlignment="1">
      <alignment horizontal="center" wrapText="1"/>
    </xf>
    <xf numFmtId="1" fontId="31" fillId="0" borderId="8" xfId="0" applyNumberFormat="1" applyFont="1" applyBorder="1" applyAlignment="1">
      <alignment horizontal="center" vertical="center" wrapText="1"/>
    </xf>
    <xf numFmtId="1" fontId="31" fillId="9" borderId="8" xfId="0" applyNumberFormat="1" applyFont="1" applyFill="1" applyBorder="1" applyAlignment="1">
      <alignment horizontal="center" vertical="center" wrapText="1"/>
    </xf>
    <xf numFmtId="0" fontId="26" fillId="0" borderId="8" xfId="0" applyFont="1" applyBorder="1" applyAlignment="1">
      <alignment horizontal="center" wrapText="1"/>
    </xf>
    <xf numFmtId="0" fontId="47" fillId="0" borderId="8" xfId="0" applyFont="1" applyBorder="1" applyAlignment="1">
      <alignment horizontal="center" wrapText="1"/>
    </xf>
    <xf numFmtId="9" fontId="33" fillId="0" borderId="8" xfId="0" applyNumberFormat="1" applyFont="1" applyBorder="1" applyAlignment="1">
      <alignment horizontal="center" wrapText="1"/>
    </xf>
    <xf numFmtId="0" fontId="33" fillId="0" borderId="8" xfId="0" applyFont="1" applyBorder="1" applyAlignment="1">
      <alignment horizontal="center" wrapText="1"/>
    </xf>
    <xf numFmtId="0" fontId="26" fillId="0" borderId="0" xfId="0" applyFont="1" applyAlignment="1">
      <alignment horizontal="center" wrapText="1"/>
    </xf>
    <xf numFmtId="0" fontId="33" fillId="0" borderId="0" xfId="0" applyFont="1" applyAlignment="1">
      <alignment horizontal="center" wrapText="1"/>
    </xf>
    <xf numFmtId="0" fontId="28" fillId="6" borderId="14" xfId="0" applyFont="1" applyFill="1" applyBorder="1" applyAlignment="1">
      <alignment horizontal="center" vertical="top" wrapText="1"/>
    </xf>
    <xf numFmtId="0" fontId="20" fillId="5" borderId="14" xfId="0" applyFont="1" applyFill="1" applyBorder="1" applyAlignment="1">
      <alignment wrapText="1"/>
    </xf>
    <xf numFmtId="49" fontId="12" fillId="2" borderId="14" xfId="0" applyNumberFormat="1" applyFont="1" applyFill="1" applyBorder="1" applyAlignment="1">
      <alignment vertical="top"/>
    </xf>
    <xf numFmtId="49" fontId="17" fillId="2" borderId="14" xfId="0" applyNumberFormat="1" applyFont="1" applyFill="1" applyBorder="1" applyAlignment="1">
      <alignment vertical="top"/>
    </xf>
    <xf numFmtId="49" fontId="17" fillId="2" borderId="14" xfId="0" applyNumberFormat="1" applyFont="1" applyFill="1" applyBorder="1" applyAlignment="1">
      <alignment vertical="top" wrapText="1"/>
    </xf>
    <xf numFmtId="49" fontId="20" fillId="8" borderId="14" xfId="0" applyNumberFormat="1" applyFont="1" applyFill="1" applyBorder="1" applyAlignment="1">
      <alignment horizontal="left" vertical="top" wrapText="1"/>
    </xf>
    <xf numFmtId="0" fontId="43" fillId="0" borderId="14" xfId="0" applyFont="1" applyBorder="1" applyAlignment="1">
      <alignment horizontal="center" wrapText="1"/>
    </xf>
    <xf numFmtId="0" fontId="21" fillId="5" borderId="14" xfId="0" applyFont="1" applyFill="1" applyBorder="1" applyAlignment="1">
      <alignment horizontal="justify" wrapText="1"/>
    </xf>
    <xf numFmtId="49" fontId="17" fillId="2" borderId="14" xfId="0" applyNumberFormat="1" applyFont="1" applyFill="1" applyBorder="1" applyAlignment="1">
      <alignment horizontal="justify" vertical="top" wrapText="1"/>
    </xf>
    <xf numFmtId="0" fontId="27" fillId="0" borderId="14" xfId="0" applyFont="1" applyBorder="1" applyAlignment="1">
      <alignment horizontal="center" wrapText="1"/>
    </xf>
    <xf numFmtId="0" fontId="29" fillId="6" borderId="14" xfId="0" applyFont="1" applyFill="1" applyBorder="1" applyAlignment="1">
      <alignment horizontal="center" vertical="top" wrapText="1"/>
    </xf>
    <xf numFmtId="49" fontId="49" fillId="2" borderId="14" xfId="0" applyNumberFormat="1" applyFont="1" applyFill="1" applyBorder="1" applyAlignment="1">
      <alignment vertical="top" wrapText="1"/>
    </xf>
    <xf numFmtId="0" fontId="26" fillId="0" borderId="14" xfId="0" applyFont="1" applyBorder="1" applyAlignment="1">
      <alignment horizontal="center" wrapText="1"/>
    </xf>
    <xf numFmtId="49" fontId="17" fillId="2" borderId="14" xfId="0" applyNumberFormat="1" applyFont="1" applyFill="1" applyBorder="1" applyAlignment="1">
      <alignment horizontal="justify" vertical="justify" wrapText="1"/>
    </xf>
    <xf numFmtId="0" fontId="47" fillId="0" borderId="14" xfId="0" applyFont="1" applyBorder="1" applyAlignment="1">
      <alignment horizontal="center" wrapText="1"/>
    </xf>
    <xf numFmtId="0" fontId="34" fillId="0" borderId="7" xfId="0" applyFont="1" applyBorder="1" applyAlignment="1">
      <alignment horizontal="center" vertical="center" wrapText="1"/>
    </xf>
    <xf numFmtId="0" fontId="31" fillId="0" borderId="29" xfId="0" applyFont="1" applyBorder="1" applyAlignment="1">
      <alignment horizontal="center" vertical="center" wrapText="1"/>
    </xf>
    <xf numFmtId="0" fontId="34" fillId="0" borderId="9" xfId="0" applyFont="1" applyBorder="1" applyAlignment="1">
      <alignment horizontal="center" vertical="center" wrapText="1"/>
    </xf>
    <xf numFmtId="0" fontId="31" fillId="0" borderId="21" xfId="0" applyFont="1" applyBorder="1" applyAlignment="1">
      <alignment horizontal="center" wrapText="1"/>
    </xf>
    <xf numFmtId="0" fontId="20" fillId="5" borderId="32" xfId="0" applyFont="1" applyFill="1" applyBorder="1" applyAlignment="1">
      <alignment wrapText="1"/>
    </xf>
    <xf numFmtId="0" fontId="20" fillId="5" borderId="33" xfId="0" applyFont="1" applyFill="1" applyBorder="1" applyAlignment="1">
      <alignment wrapText="1"/>
    </xf>
    <xf numFmtId="0" fontId="13" fillId="7" borderId="19" xfId="0" applyFont="1" applyFill="1" applyBorder="1" applyAlignment="1">
      <alignment vertical="top" wrapText="1"/>
    </xf>
    <xf numFmtId="0" fontId="13" fillId="0" borderId="19" xfId="0" applyFont="1" applyBorder="1" applyAlignment="1">
      <alignment horizontal="center" wrapText="1"/>
    </xf>
    <xf numFmtId="0" fontId="15" fillId="0" borderId="19" xfId="0" applyFont="1" applyBorder="1" applyAlignment="1">
      <alignment horizontal="center" wrapText="1"/>
    </xf>
    <xf numFmtId="0" fontId="31" fillId="0" borderId="34" xfId="0" applyFont="1" applyBorder="1" applyAlignment="1">
      <alignment horizontal="center" wrapText="1"/>
    </xf>
    <xf numFmtId="49" fontId="13" fillId="2" borderId="9" xfId="0" applyNumberFormat="1" applyFont="1" applyFill="1" applyBorder="1" applyAlignment="1">
      <alignment vertical="top" wrapText="1"/>
    </xf>
    <xf numFmtId="0" fontId="31" fillId="0" borderId="16" xfId="0" applyFont="1" applyBorder="1" applyAlignment="1">
      <alignment horizontal="center" vertical="center" wrapText="1"/>
    </xf>
    <xf numFmtId="49" fontId="17" fillId="2" borderId="15" xfId="0" applyNumberFormat="1" applyFont="1" applyFill="1" applyBorder="1" applyAlignment="1">
      <alignment vertical="top" wrapText="1"/>
    </xf>
    <xf numFmtId="49" fontId="17" fillId="2" borderId="35" xfId="0" applyNumberFormat="1" applyFont="1" applyFill="1" applyBorder="1" applyAlignment="1">
      <alignment vertical="top" wrapText="1"/>
    </xf>
    <xf numFmtId="49" fontId="17" fillId="2" borderId="17" xfId="0" applyNumberFormat="1" applyFont="1" applyFill="1" applyBorder="1" applyAlignment="1">
      <alignment vertical="top" wrapText="1"/>
    </xf>
    <xf numFmtId="0" fontId="20" fillId="5" borderId="31" xfId="0" applyFont="1" applyFill="1" applyBorder="1" applyAlignment="1">
      <alignment wrapText="1"/>
    </xf>
    <xf numFmtId="0" fontId="20" fillId="5" borderId="36" xfId="0" applyFont="1" applyFill="1" applyBorder="1" applyAlignment="1">
      <alignment wrapText="1"/>
    </xf>
    <xf numFmtId="0" fontId="20" fillId="5" borderId="37" xfId="0" applyFont="1" applyFill="1" applyBorder="1" applyAlignment="1">
      <alignment wrapText="1"/>
    </xf>
    <xf numFmtId="0" fontId="20" fillId="5" borderId="38" xfId="0" applyFont="1" applyFill="1" applyBorder="1" applyAlignment="1">
      <alignment wrapText="1"/>
    </xf>
    <xf numFmtId="49" fontId="12" fillId="2" borderId="10" xfId="0" applyNumberFormat="1" applyFont="1" applyFill="1" applyBorder="1" applyAlignment="1">
      <alignment vertical="top"/>
    </xf>
    <xf numFmtId="49" fontId="17" fillId="2" borderId="39" xfId="0" applyNumberFormat="1" applyFont="1" applyFill="1" applyBorder="1" applyAlignment="1">
      <alignment vertical="top" wrapText="1"/>
    </xf>
    <xf numFmtId="0" fontId="31" fillId="0" borderId="18" xfId="0" applyFont="1" applyBorder="1" applyAlignment="1">
      <alignment horizontal="center" vertical="center" wrapText="1"/>
    </xf>
    <xf numFmtId="0" fontId="33" fillId="0" borderId="18" xfId="0" applyFont="1" applyBorder="1" applyAlignment="1">
      <alignment horizontal="center" vertical="center" wrapText="1"/>
    </xf>
    <xf numFmtId="0" fontId="30" fillId="0" borderId="7" xfId="0" applyFont="1" applyBorder="1" applyAlignment="1">
      <alignment horizontal="center" vertical="center" wrapText="1"/>
    </xf>
    <xf numFmtId="49" fontId="20" fillId="8" borderId="41" xfId="0" applyNumberFormat="1" applyFont="1" applyFill="1" applyBorder="1" applyAlignment="1">
      <alignment vertical="top" wrapText="1"/>
    </xf>
    <xf numFmtId="49" fontId="20" fillId="8" borderId="42" xfId="0" applyNumberFormat="1" applyFont="1" applyFill="1" applyBorder="1" applyAlignment="1">
      <alignment vertical="top" wrapText="1"/>
    </xf>
    <xf numFmtId="49" fontId="20" fillId="8" borderId="43" xfId="0" applyNumberFormat="1" applyFont="1" applyFill="1" applyBorder="1" applyAlignment="1">
      <alignment vertical="top" wrapText="1"/>
    </xf>
    <xf numFmtId="49" fontId="20" fillId="8" borderId="44" xfId="0" applyNumberFormat="1" applyFont="1" applyFill="1" applyBorder="1" applyAlignment="1">
      <alignment vertical="top" wrapText="1"/>
    </xf>
    <xf numFmtId="49" fontId="20" fillId="8" borderId="32" xfId="0" applyNumberFormat="1" applyFont="1" applyFill="1" applyBorder="1" applyAlignment="1">
      <alignment horizontal="left" vertical="top" wrapText="1"/>
    </xf>
    <xf numFmtId="49" fontId="20" fillId="8" borderId="17" xfId="0" applyNumberFormat="1" applyFont="1" applyFill="1" applyBorder="1" applyAlignment="1">
      <alignment horizontal="left" vertical="top" wrapText="1"/>
    </xf>
    <xf numFmtId="0" fontId="13" fillId="0" borderId="7" xfId="0" applyFont="1" applyBorder="1" applyAlignment="1">
      <alignment wrapText="1"/>
    </xf>
    <xf numFmtId="0" fontId="28" fillId="6" borderId="32" xfId="0" applyFont="1" applyFill="1" applyBorder="1" applyAlignment="1">
      <alignment horizontal="center" vertical="top" wrapText="1"/>
    </xf>
    <xf numFmtId="0" fontId="15" fillId="0" borderId="9" xfId="0" applyFont="1" applyBorder="1" applyAlignment="1">
      <alignment horizontal="center" wrapText="1"/>
    </xf>
    <xf numFmtId="0" fontId="20" fillId="5" borderId="17" xfId="0" applyFont="1" applyFill="1" applyBorder="1" applyAlignment="1">
      <alignment wrapText="1"/>
    </xf>
    <xf numFmtId="49" fontId="17" fillId="2" borderId="21" xfId="0" applyNumberFormat="1" applyFont="1" applyFill="1" applyBorder="1" applyAlignment="1">
      <alignment vertical="top"/>
    </xf>
    <xf numFmtId="14" fontId="13" fillId="0" borderId="7" xfId="0" applyNumberFormat="1" applyFont="1" applyBorder="1" applyAlignment="1">
      <alignment horizontal="left" wrapText="1"/>
    </xf>
    <xf numFmtId="49" fontId="17" fillId="2" borderId="9" xfId="0" applyNumberFormat="1" applyFont="1" applyFill="1" applyBorder="1" applyAlignment="1">
      <alignment vertical="top"/>
    </xf>
    <xf numFmtId="49" fontId="17" fillId="2" borderId="16" xfId="0" applyNumberFormat="1" applyFont="1" applyFill="1" applyBorder="1" applyAlignment="1">
      <alignment vertical="top"/>
    </xf>
    <xf numFmtId="49" fontId="12" fillId="2" borderId="17" xfId="0" applyNumberFormat="1" applyFont="1" applyFill="1" applyBorder="1" applyAlignment="1">
      <alignment vertical="top"/>
    </xf>
    <xf numFmtId="49" fontId="17" fillId="2" borderId="33" xfId="0" applyNumberFormat="1" applyFont="1" applyFill="1" applyBorder="1" applyAlignment="1">
      <alignment vertical="top"/>
    </xf>
    <xf numFmtId="49" fontId="13" fillId="2" borderId="7" xfId="0" applyNumberFormat="1" applyFont="1" applyFill="1" applyBorder="1" applyAlignment="1">
      <alignment vertical="top"/>
    </xf>
    <xf numFmtId="0" fontId="39" fillId="0" borderId="7" xfId="0" applyFont="1" applyBorder="1" applyAlignment="1">
      <alignment wrapText="1"/>
    </xf>
    <xf numFmtId="49" fontId="13" fillId="2" borderId="9" xfId="0" applyNumberFormat="1" applyFont="1" applyFill="1" applyBorder="1" applyAlignment="1">
      <alignment vertical="top"/>
    </xf>
    <xf numFmtId="0" fontId="39" fillId="0" borderId="9" xfId="0" applyFont="1" applyBorder="1" applyAlignment="1">
      <alignment wrapText="1"/>
    </xf>
    <xf numFmtId="168" fontId="15" fillId="0" borderId="7" xfId="0" applyNumberFormat="1" applyFont="1" applyBorder="1" applyAlignment="1">
      <alignment horizontal="center" vertical="center"/>
    </xf>
    <xf numFmtId="0" fontId="31" fillId="0" borderId="9" xfId="0" applyFont="1" applyBorder="1" applyAlignment="1">
      <alignment wrapText="1"/>
    </xf>
    <xf numFmtId="0" fontId="31" fillId="0" borderId="7" xfId="0" applyFont="1" applyBorder="1" applyAlignment="1">
      <alignment wrapText="1"/>
    </xf>
    <xf numFmtId="49" fontId="12" fillId="2" borderId="32" xfId="0" applyNumberFormat="1" applyFont="1" applyFill="1" applyBorder="1" applyAlignment="1">
      <alignment vertical="top"/>
    </xf>
    <xf numFmtId="168" fontId="15" fillId="0" borderId="9" xfId="0" applyNumberFormat="1" applyFont="1" applyBorder="1" applyAlignment="1">
      <alignment horizontal="center" vertical="center"/>
    </xf>
    <xf numFmtId="49" fontId="17" fillId="2" borderId="32" xfId="0" applyNumberFormat="1" applyFont="1" applyFill="1" applyBorder="1" applyAlignment="1">
      <alignment vertical="top" wrapText="1"/>
    </xf>
    <xf numFmtId="49" fontId="17" fillId="2" borderId="33" xfId="0" applyNumberFormat="1" applyFont="1" applyFill="1" applyBorder="1" applyAlignment="1">
      <alignment vertical="top" wrapText="1"/>
    </xf>
    <xf numFmtId="49" fontId="35" fillId="2" borderId="17" xfId="0" applyNumberFormat="1" applyFont="1" applyFill="1" applyBorder="1" applyAlignment="1">
      <alignment vertical="top" wrapText="1"/>
    </xf>
    <xf numFmtId="14" fontId="13" fillId="0" borderId="18" xfId="0" applyNumberFormat="1" applyFont="1" applyBorder="1" applyAlignment="1">
      <alignment horizontal="left" wrapText="1"/>
    </xf>
    <xf numFmtId="0" fontId="39" fillId="0" borderId="18" xfId="0" applyFont="1" applyBorder="1" applyAlignment="1">
      <alignment wrapText="1"/>
    </xf>
    <xf numFmtId="0" fontId="31" fillId="0" borderId="23" xfId="0" applyFont="1" applyBorder="1" applyAlignment="1">
      <alignment horizontal="center" vertical="center" wrapText="1"/>
    </xf>
    <xf numFmtId="49" fontId="20" fillId="2" borderId="18" xfId="0" applyNumberFormat="1" applyFont="1" applyFill="1" applyBorder="1" applyAlignment="1">
      <alignment vertical="top" wrapText="1"/>
    </xf>
    <xf numFmtId="0" fontId="13" fillId="0" borderId="18" xfId="0" applyFont="1" applyBorder="1" applyAlignment="1">
      <alignment horizontal="center" vertical="center" wrapText="1"/>
    </xf>
    <xf numFmtId="49" fontId="20" fillId="0" borderId="18" xfId="0" applyNumberFormat="1" applyFont="1" applyBorder="1" applyAlignment="1">
      <alignment vertical="top" wrapText="1"/>
    </xf>
    <xf numFmtId="0" fontId="15" fillId="0" borderId="18" xfId="0" applyFont="1" applyBorder="1" applyAlignment="1">
      <alignment horizontal="center" wrapText="1"/>
    </xf>
    <xf numFmtId="0" fontId="13" fillId="0" borderId="18" xfId="0" applyFont="1" applyBorder="1" applyAlignment="1">
      <alignment horizontal="center" wrapText="1"/>
    </xf>
    <xf numFmtId="0" fontId="31" fillId="0" borderId="18" xfId="0" applyFont="1" applyBorder="1" applyAlignment="1">
      <alignment horizontal="center" wrapText="1"/>
    </xf>
    <xf numFmtId="0" fontId="31" fillId="0" borderId="23" xfId="0" applyFont="1" applyBorder="1" applyAlignment="1">
      <alignment horizontal="center" wrapText="1"/>
    </xf>
    <xf numFmtId="0" fontId="31" fillId="0" borderId="45" xfId="0" applyFont="1" applyBorder="1" applyAlignment="1">
      <alignment horizontal="center" wrapText="1"/>
    </xf>
    <xf numFmtId="0" fontId="31" fillId="0" borderId="46" xfId="0" applyFont="1" applyBorder="1" applyAlignment="1">
      <alignment horizontal="center" wrapText="1"/>
    </xf>
    <xf numFmtId="0" fontId="31" fillId="0" borderId="45"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47" xfId="0" applyFont="1" applyBorder="1" applyAlignment="1">
      <alignment horizontal="center" wrapText="1"/>
    </xf>
    <xf numFmtId="0" fontId="31" fillId="0" borderId="48" xfId="0" applyFont="1" applyBorder="1" applyAlignment="1">
      <alignment horizontal="center" wrapText="1"/>
    </xf>
    <xf numFmtId="0" fontId="31" fillId="0" borderId="49" xfId="0" applyFont="1" applyBorder="1" applyAlignment="1">
      <alignment horizontal="center" wrapText="1"/>
    </xf>
    <xf numFmtId="49" fontId="12" fillId="2" borderId="19" xfId="0" applyNumberFormat="1" applyFont="1" applyFill="1" applyBorder="1" applyAlignment="1">
      <alignment vertical="top"/>
    </xf>
    <xf numFmtId="9" fontId="33" fillId="0" borderId="14" xfId="0" applyNumberFormat="1" applyFont="1" applyBorder="1" applyAlignment="1">
      <alignment horizontal="center" wrapText="1"/>
    </xf>
    <xf numFmtId="1" fontId="31" fillId="0" borderId="14" xfId="0" applyNumberFormat="1" applyFont="1" applyBorder="1" applyAlignment="1">
      <alignment horizontal="center" vertical="center" wrapText="1"/>
    </xf>
    <xf numFmtId="1" fontId="31" fillId="9" borderId="14" xfId="0" applyNumberFormat="1" applyFont="1" applyFill="1" applyBorder="1" applyAlignment="1">
      <alignment horizontal="center" vertical="center" wrapText="1"/>
    </xf>
    <xf numFmtId="0" fontId="19" fillId="0" borderId="14" xfId="0" applyFont="1" applyBorder="1" applyAlignment="1">
      <alignment horizontal="center" wrapText="1"/>
    </xf>
    <xf numFmtId="0" fontId="27" fillId="0" borderId="14" xfId="0" applyFont="1" applyBorder="1" applyAlignment="1">
      <alignment horizontal="center" vertical="center" wrapText="1"/>
    </xf>
    <xf numFmtId="0" fontId="32" fillId="0" borderId="14" xfId="0" applyFont="1" applyBorder="1" applyAlignment="1">
      <alignment horizontal="center" wrapText="1"/>
    </xf>
    <xf numFmtId="0" fontId="26" fillId="0" borderId="14" xfId="0" applyFont="1" applyBorder="1" applyAlignment="1">
      <alignment horizontal="center" vertical="center" wrapText="1"/>
    </xf>
    <xf numFmtId="0" fontId="33" fillId="0" borderId="14" xfId="0" applyFont="1" applyBorder="1" applyAlignment="1">
      <alignment horizontal="center" vertical="center" wrapText="1"/>
    </xf>
    <xf numFmtId="0" fontId="24" fillId="7" borderId="14" xfId="0" applyFont="1" applyFill="1" applyBorder="1" applyAlignment="1">
      <alignment vertical="top" wrapText="1"/>
    </xf>
    <xf numFmtId="0" fontId="24" fillId="0" borderId="50" xfId="0" applyFont="1" applyBorder="1" applyAlignment="1">
      <alignment horizontal="center" wrapText="1"/>
    </xf>
    <xf numFmtId="0" fontId="24" fillId="0" borderId="0" xfId="0" applyFont="1" applyAlignment="1">
      <alignment horizontal="center" wrapText="1"/>
    </xf>
    <xf numFmtId="0" fontId="24" fillId="0" borderId="51" xfId="0" applyFont="1" applyBorder="1" applyAlignment="1">
      <alignment horizontal="center" wrapText="1"/>
    </xf>
    <xf numFmtId="49" fontId="13" fillId="2" borderId="22" xfId="0" applyNumberFormat="1" applyFont="1" applyFill="1" applyBorder="1" applyAlignment="1">
      <alignment vertical="top" wrapText="1"/>
    </xf>
    <xf numFmtId="49" fontId="13" fillId="2" borderId="10" xfId="0" applyNumberFormat="1" applyFont="1" applyFill="1" applyBorder="1" applyAlignment="1">
      <alignment vertical="top" wrapText="1"/>
    </xf>
    <xf numFmtId="49" fontId="31" fillId="2" borderId="10" xfId="0" applyNumberFormat="1" applyFont="1" applyFill="1" applyBorder="1" applyAlignment="1">
      <alignment vertical="top" wrapText="1"/>
    </xf>
    <xf numFmtId="49" fontId="13" fillId="2" borderId="52" xfId="0" applyNumberFormat="1" applyFont="1" applyFill="1" applyBorder="1" applyAlignment="1">
      <alignment vertical="top" wrapText="1"/>
    </xf>
    <xf numFmtId="0" fontId="24" fillId="0" borderId="14" xfId="0" applyFont="1" applyBorder="1" applyAlignment="1">
      <alignment horizontal="center" wrapText="1"/>
    </xf>
    <xf numFmtId="0" fontId="13" fillId="0" borderId="14" xfId="0" applyFont="1" applyBorder="1" applyAlignment="1">
      <alignment wrapText="1"/>
    </xf>
    <xf numFmtId="0" fontId="64" fillId="0" borderId="14" xfId="0" applyFont="1" applyBorder="1" applyAlignment="1">
      <alignment wrapText="1"/>
    </xf>
    <xf numFmtId="0" fontId="24" fillId="0" borderId="53" xfId="0" applyFont="1" applyBorder="1" applyAlignment="1">
      <alignment horizontal="center" wrapText="1"/>
    </xf>
    <xf numFmtId="0" fontId="33" fillId="0" borderId="54" xfId="0" applyFont="1" applyBorder="1" applyAlignment="1">
      <alignment horizontal="center" wrapText="1"/>
    </xf>
    <xf numFmtId="0" fontId="25" fillId="0" borderId="14" xfId="0" applyFont="1" applyBorder="1" applyAlignment="1">
      <alignment horizontal="center" wrapText="1"/>
    </xf>
    <xf numFmtId="0" fontId="24" fillId="0" borderId="55" xfId="0" applyFont="1" applyBorder="1" applyAlignment="1">
      <alignment horizontal="center" wrapText="1"/>
    </xf>
    <xf numFmtId="0" fontId="24" fillId="0" borderId="56" xfId="0" applyFont="1" applyBorder="1" applyAlignment="1">
      <alignment horizontal="center" wrapText="1"/>
    </xf>
    <xf numFmtId="49" fontId="35" fillId="2" borderId="33" xfId="0" applyNumberFormat="1" applyFont="1" applyFill="1" applyBorder="1" applyAlignment="1">
      <alignment vertical="top" wrapText="1"/>
    </xf>
    <xf numFmtId="0" fontId="13" fillId="0" borderId="15" xfId="0" applyFont="1" applyBorder="1" applyAlignment="1">
      <alignment wrapText="1"/>
    </xf>
    <xf numFmtId="0" fontId="13" fillId="0" borderId="35" xfId="0" applyFont="1" applyBorder="1" applyAlignment="1">
      <alignment wrapText="1"/>
    </xf>
    <xf numFmtId="0" fontId="31" fillId="0" borderId="30" xfId="0" applyFont="1" applyBorder="1" applyAlignment="1">
      <alignment horizontal="center" wrapText="1"/>
    </xf>
    <xf numFmtId="0" fontId="25" fillId="0" borderId="14" xfId="0" applyFont="1" applyBorder="1" applyAlignment="1">
      <alignment horizontal="center" vertical="top" wrapText="1"/>
    </xf>
    <xf numFmtId="0" fontId="20" fillId="5" borderId="57" xfId="0" applyFont="1" applyFill="1" applyBorder="1" applyAlignment="1">
      <alignment wrapText="1"/>
    </xf>
    <xf numFmtId="0" fontId="13" fillId="0" borderId="0" xfId="0" applyFont="1"/>
    <xf numFmtId="0" fontId="12" fillId="0" borderId="0" xfId="0" applyFont="1" applyAlignment="1">
      <alignment horizontal="center" vertical="center" wrapText="1"/>
    </xf>
    <xf numFmtId="0" fontId="13" fillId="0" borderId="68" xfId="0" applyFont="1" applyBorder="1"/>
    <xf numFmtId="0" fontId="12" fillId="0" borderId="68" xfId="0" applyFont="1" applyBorder="1" applyAlignment="1">
      <alignment horizontal="center" vertical="center" wrapText="1"/>
    </xf>
    <xf numFmtId="0" fontId="13" fillId="0" borderId="69" xfId="0" applyFont="1" applyBorder="1" applyAlignment="1">
      <alignment vertical="center" wrapText="1"/>
    </xf>
    <xf numFmtId="0" fontId="13" fillId="0" borderId="71" xfId="0" applyFont="1" applyBorder="1" applyAlignment="1">
      <alignment vertical="center" wrapText="1"/>
    </xf>
    <xf numFmtId="0" fontId="15" fillId="0" borderId="71" xfId="0" applyFont="1" applyBorder="1" applyAlignment="1">
      <alignment vertical="center" wrapText="1"/>
    </xf>
    <xf numFmtId="0" fontId="13" fillId="0" borderId="68" xfId="0" applyFont="1" applyBorder="1" applyAlignment="1">
      <alignment vertical="center" wrapText="1"/>
    </xf>
    <xf numFmtId="0" fontId="13" fillId="14" borderId="69" xfId="0" applyFont="1" applyFill="1" applyBorder="1" applyAlignment="1">
      <alignment vertical="center"/>
    </xf>
    <xf numFmtId="0" fontId="67" fillId="14" borderId="69" xfId="0" applyFont="1" applyFill="1" applyBorder="1" applyAlignment="1">
      <alignment vertical="center" wrapText="1"/>
    </xf>
    <xf numFmtId="0" fontId="13" fillId="14" borderId="69" xfId="0" applyFont="1" applyFill="1" applyBorder="1" applyAlignment="1">
      <alignment vertical="center" wrapText="1"/>
    </xf>
    <xf numFmtId="0" fontId="15" fillId="0" borderId="71" xfId="0" applyFont="1" applyBorder="1" applyAlignment="1">
      <alignment vertical="center"/>
    </xf>
    <xf numFmtId="0" fontId="13" fillId="14" borderId="70" xfId="0" applyFont="1" applyFill="1" applyBorder="1" applyAlignment="1">
      <alignment vertical="center" wrapText="1"/>
    </xf>
    <xf numFmtId="0" fontId="14" fillId="0" borderId="68" xfId="0" applyFont="1" applyBorder="1" applyAlignment="1">
      <alignment vertical="center" wrapText="1"/>
    </xf>
    <xf numFmtId="0" fontId="15" fillId="0" borderId="68" xfId="0" applyFont="1" applyBorder="1" applyAlignment="1">
      <alignment vertical="center" wrapText="1"/>
    </xf>
    <xf numFmtId="0" fontId="67" fillId="0" borderId="71" xfId="0" applyFont="1" applyBorder="1" applyAlignment="1">
      <alignment vertical="center" wrapText="1"/>
    </xf>
    <xf numFmtId="0" fontId="67" fillId="0" borderId="72" xfId="0" applyFont="1" applyBorder="1" applyAlignment="1">
      <alignment vertical="center" wrapText="1"/>
    </xf>
    <xf numFmtId="0" fontId="13" fillId="0" borderId="71" xfId="0" applyFont="1" applyBorder="1" applyAlignment="1">
      <alignment wrapText="1"/>
    </xf>
    <xf numFmtId="0" fontId="13" fillId="0" borderId="68" xfId="0" applyFont="1" applyBorder="1" applyAlignment="1">
      <alignment wrapText="1"/>
    </xf>
    <xf numFmtId="0" fontId="67" fillId="0" borderId="68" xfId="0" applyFont="1" applyBorder="1" applyAlignment="1">
      <alignment vertical="center" wrapText="1"/>
    </xf>
    <xf numFmtId="0" fontId="68" fillId="0" borderId="71" xfId="0" applyFont="1" applyBorder="1" applyAlignment="1">
      <alignment vertical="center" wrapText="1"/>
    </xf>
    <xf numFmtId="3" fontId="13" fillId="0" borderId="68" xfId="0" applyNumberFormat="1" applyFont="1" applyBorder="1" applyAlignment="1">
      <alignment vertical="center" wrapText="1"/>
    </xf>
    <xf numFmtId="0" fontId="19" fillId="0" borderId="68" xfId="0" applyFont="1" applyBorder="1" applyAlignment="1">
      <alignment vertical="center" wrapText="1"/>
    </xf>
    <xf numFmtId="0" fontId="13" fillId="0" borderId="72" xfId="0" applyFont="1" applyBorder="1" applyAlignment="1">
      <alignment horizontal="justify" vertical="center" wrapText="1"/>
    </xf>
    <xf numFmtId="0" fontId="13" fillId="0" borderId="71" xfId="0" applyFont="1" applyBorder="1" applyAlignment="1">
      <alignment horizontal="justify" vertical="center" wrapText="1"/>
    </xf>
    <xf numFmtId="0" fontId="13" fillId="14" borderId="69" xfId="0" applyFont="1" applyFill="1" applyBorder="1" applyAlignment="1">
      <alignment horizontal="justify" vertical="center" wrapText="1"/>
    </xf>
    <xf numFmtId="0" fontId="13" fillId="15" borderId="68" xfId="0" applyFont="1" applyFill="1" applyBorder="1" applyAlignment="1">
      <alignment vertical="center" wrapText="1"/>
    </xf>
    <xf numFmtId="0" fontId="13" fillId="14" borderId="77" xfId="0" applyFont="1" applyFill="1" applyBorder="1" applyAlignment="1">
      <alignment vertical="top"/>
    </xf>
    <xf numFmtId="0" fontId="13" fillId="0" borderId="73" xfId="0" applyFont="1" applyBorder="1" applyAlignment="1">
      <alignment vertical="center" wrapText="1"/>
    </xf>
    <xf numFmtId="0" fontId="13" fillId="0" borderId="75" xfId="0" applyFont="1" applyBorder="1" applyAlignment="1">
      <alignment vertical="center" wrapText="1"/>
    </xf>
    <xf numFmtId="0" fontId="67" fillId="0" borderId="73" xfId="0" applyFont="1" applyBorder="1" applyAlignment="1">
      <alignment vertical="center" wrapText="1"/>
    </xf>
    <xf numFmtId="0" fontId="67" fillId="0" borderId="74" xfId="0" applyFont="1" applyBorder="1" applyAlignment="1">
      <alignment vertical="center" wrapText="1"/>
    </xf>
    <xf numFmtId="0" fontId="67" fillId="14" borderId="73" xfId="0" applyFont="1" applyFill="1" applyBorder="1" applyAlignment="1">
      <alignment vertical="center" wrapText="1"/>
    </xf>
    <xf numFmtId="0" fontId="66" fillId="14" borderId="76" xfId="0" applyFont="1" applyFill="1" applyBorder="1" applyAlignment="1">
      <alignment vertical="center"/>
    </xf>
    <xf numFmtId="0" fontId="66" fillId="14" borderId="77" xfId="0" applyFont="1" applyFill="1" applyBorder="1" applyAlignment="1">
      <alignment vertical="center"/>
    </xf>
    <xf numFmtId="0" fontId="68" fillId="0" borderId="73" xfId="0" applyFont="1" applyBorder="1" applyAlignment="1">
      <alignment horizontal="center" vertical="center" wrapText="1"/>
    </xf>
    <xf numFmtId="0" fontId="13" fillId="0" borderId="74" xfId="0" applyFont="1" applyBorder="1" applyAlignment="1">
      <alignment horizontal="center" vertical="center" wrapText="1"/>
    </xf>
    <xf numFmtId="0" fontId="13" fillId="0" borderId="73" xfId="0" applyFont="1" applyBorder="1" applyAlignment="1">
      <alignment horizontal="center" vertical="center" wrapText="1"/>
    </xf>
    <xf numFmtId="0" fontId="15" fillId="0" borderId="73" xfId="0" applyFont="1" applyBorder="1" applyAlignment="1">
      <alignment horizontal="center" vertical="center" wrapText="1"/>
    </xf>
    <xf numFmtId="0" fontId="28" fillId="0" borderId="0" xfId="0" applyFont="1" applyAlignment="1">
      <alignment vertical="center"/>
    </xf>
    <xf numFmtId="0" fontId="12" fillId="0" borderId="14" xfId="0" applyFont="1" applyBorder="1" applyAlignment="1">
      <alignment horizontal="center" vertical="center" wrapText="1"/>
    </xf>
    <xf numFmtId="0" fontId="20" fillId="12" borderId="14" xfId="0" applyFont="1" applyFill="1" applyBorder="1" applyAlignment="1">
      <alignment vertical="center" wrapText="1"/>
    </xf>
    <xf numFmtId="0" fontId="13" fillId="0" borderId="14" xfId="0" applyFont="1" applyBorder="1" applyAlignment="1">
      <alignment vertical="center" wrapText="1"/>
    </xf>
    <xf numFmtId="0" fontId="13" fillId="11" borderId="14" xfId="0" applyFont="1" applyFill="1" applyBorder="1" applyAlignment="1">
      <alignment vertical="top" wrapText="1"/>
    </xf>
    <xf numFmtId="0" fontId="13" fillId="13" borderId="14" xfId="0" applyFont="1" applyFill="1" applyBorder="1" applyAlignment="1">
      <alignment wrapText="1"/>
    </xf>
    <xf numFmtId="0" fontId="13" fillId="14" borderId="14" xfId="0" applyFont="1" applyFill="1" applyBorder="1" applyAlignment="1">
      <alignment vertical="top"/>
    </xf>
    <xf numFmtId="0" fontId="13" fillId="14" borderId="14" xfId="0" applyFont="1" applyFill="1" applyBorder="1" applyAlignment="1">
      <alignment vertical="top" wrapText="1"/>
    </xf>
    <xf numFmtId="0" fontId="13" fillId="12" borderId="14" xfId="0" applyFont="1" applyFill="1" applyBorder="1" applyAlignment="1">
      <alignment vertical="top" wrapText="1"/>
    </xf>
    <xf numFmtId="0" fontId="14" fillId="0" borderId="14" xfId="0" applyFont="1" applyBorder="1" applyAlignment="1">
      <alignment vertical="center" wrapText="1"/>
    </xf>
    <xf numFmtId="0" fontId="15" fillId="0" borderId="14" xfId="0" applyFont="1" applyBorder="1" applyAlignment="1">
      <alignment vertical="center" wrapText="1"/>
    </xf>
    <xf numFmtId="0" fontId="66" fillId="14" borderId="14" xfId="0" applyFont="1" applyFill="1" applyBorder="1" applyAlignment="1">
      <alignment horizontal="left" vertical="center" wrapText="1"/>
    </xf>
    <xf numFmtId="0" fontId="67" fillId="0" borderId="14" xfId="0" applyFont="1" applyBorder="1" applyAlignment="1">
      <alignment vertical="center" wrapText="1"/>
    </xf>
    <xf numFmtId="3" fontId="13" fillId="0" borderId="14" xfId="0" applyNumberFormat="1" applyFont="1" applyBorder="1" applyAlignment="1">
      <alignment vertical="center" wrapText="1"/>
    </xf>
    <xf numFmtId="0" fontId="13" fillId="0" borderId="14" xfId="0" applyFont="1" applyBorder="1" applyAlignment="1">
      <alignment horizontal="center" vertical="center" wrapText="1"/>
    </xf>
    <xf numFmtId="0" fontId="19" fillId="0" borderId="14" xfId="0" applyFont="1" applyBorder="1" applyAlignment="1">
      <alignment vertical="center" wrapText="1"/>
    </xf>
    <xf numFmtId="0" fontId="66" fillId="14" borderId="14" xfId="0" applyFont="1" applyFill="1" applyBorder="1" applyAlignment="1">
      <alignment horizontal="justify" vertical="center" wrapText="1"/>
    </xf>
    <xf numFmtId="0" fontId="20" fillId="13" borderId="14" xfId="0" applyFont="1" applyFill="1" applyBorder="1" applyAlignment="1">
      <alignment vertical="center" wrapText="1"/>
    </xf>
    <xf numFmtId="0" fontId="12" fillId="14" borderId="14" xfId="0" applyFont="1" applyFill="1" applyBorder="1" applyAlignment="1">
      <alignment vertical="center"/>
    </xf>
    <xf numFmtId="0" fontId="66" fillId="14" borderId="14" xfId="0" applyFont="1" applyFill="1" applyBorder="1" applyAlignment="1">
      <alignment vertical="center" wrapText="1"/>
    </xf>
    <xf numFmtId="0" fontId="13" fillId="15" borderId="14" xfId="0" applyFont="1" applyFill="1" applyBorder="1" applyAlignment="1">
      <alignment vertical="center" wrapText="1"/>
    </xf>
    <xf numFmtId="0" fontId="0" fillId="0" borderId="82" xfId="0" applyBorder="1"/>
    <xf numFmtId="0" fontId="0" fillId="0" borderId="83" xfId="0" applyBorder="1"/>
    <xf numFmtId="0" fontId="0" fillId="0" borderId="85" xfId="0" applyBorder="1"/>
    <xf numFmtId="0" fontId="0" fillId="0" borderId="86" xfId="0" applyBorder="1"/>
    <xf numFmtId="0" fontId="13" fillId="0" borderId="0" xfId="0" applyFont="1" applyAlignment="1">
      <alignment vertical="center"/>
    </xf>
    <xf numFmtId="0" fontId="13" fillId="0" borderId="83" xfId="0" applyFont="1" applyBorder="1" applyAlignment="1">
      <alignment vertical="center"/>
    </xf>
    <xf numFmtId="0" fontId="74" fillId="0" borderId="0" xfId="0" applyFont="1" applyAlignment="1">
      <alignment horizontal="justify" vertical="center"/>
    </xf>
    <xf numFmtId="0" fontId="76" fillId="0" borderId="85" xfId="0" applyFont="1" applyBorder="1"/>
    <xf numFmtId="0" fontId="0" fillId="0" borderId="81" xfId="0" applyBorder="1"/>
    <xf numFmtId="0" fontId="73" fillId="0" borderId="0" xfId="0" applyFont="1"/>
    <xf numFmtId="0" fontId="78" fillId="0" borderId="0" xfId="0" applyFont="1"/>
    <xf numFmtId="0" fontId="82" fillId="0" borderId="0" xfId="0" applyFont="1" applyAlignment="1">
      <alignment horizontal="left" vertical="top" wrapText="1"/>
    </xf>
    <xf numFmtId="0" fontId="83" fillId="0" borderId="0" xfId="0" applyFont="1"/>
    <xf numFmtId="0" fontId="83" fillId="20" borderId="0" xfId="0" applyFont="1" applyFill="1"/>
    <xf numFmtId="166" fontId="77" fillId="0" borderId="0" xfId="0" applyNumberFormat="1" applyFont="1" applyAlignment="1">
      <alignment horizontal="center" vertical="center" wrapText="1"/>
    </xf>
    <xf numFmtId="166" fontId="73" fillId="0" borderId="0" xfId="0" applyNumberFormat="1" applyFont="1"/>
    <xf numFmtId="166" fontId="78" fillId="0" borderId="0" xfId="0" applyNumberFormat="1" applyFont="1"/>
    <xf numFmtId="166" fontId="83" fillId="0" borderId="0" xfId="0" applyNumberFormat="1" applyFont="1"/>
    <xf numFmtId="0" fontId="87" fillId="0" borderId="86" xfId="0" applyFont="1" applyBorder="1"/>
    <xf numFmtId="0" fontId="0" fillId="0" borderId="85" xfId="0" applyBorder="1" applyAlignment="1">
      <alignment horizontal="left"/>
    </xf>
    <xf numFmtId="0" fontId="0" fillId="0" borderId="0" xfId="0" applyAlignment="1">
      <alignment horizontal="left"/>
    </xf>
    <xf numFmtId="0" fontId="84" fillId="0" borderId="0" xfId="0" applyFont="1" applyAlignment="1">
      <alignment vertical="center"/>
    </xf>
    <xf numFmtId="0" fontId="84" fillId="0" borderId="0" xfId="0" applyFont="1" applyAlignment="1">
      <alignment horizontal="center" vertical="center"/>
    </xf>
    <xf numFmtId="0" fontId="83" fillId="0" borderId="14" xfId="0" applyFont="1" applyBorder="1"/>
    <xf numFmtId="0" fontId="90" fillId="0" borderId="14" xfId="0" applyFont="1" applyBorder="1" applyAlignment="1">
      <alignment horizontal="center" vertical="center" wrapText="1"/>
    </xf>
    <xf numFmtId="0" fontId="90" fillId="0" borderId="0" xfId="0" applyFont="1" applyAlignment="1">
      <alignment vertical="center" wrapText="1"/>
    </xf>
    <xf numFmtId="0" fontId="96" fillId="0" borderId="87" xfId="0" applyFont="1" applyBorder="1"/>
    <xf numFmtId="0" fontId="96" fillId="0" borderId="88" xfId="0" applyFont="1" applyBorder="1"/>
    <xf numFmtId="0" fontId="96" fillId="0" borderId="89" xfId="0" applyFont="1" applyBorder="1"/>
    <xf numFmtId="0" fontId="71" fillId="0" borderId="0" xfId="0" applyFont="1"/>
    <xf numFmtId="166" fontId="71" fillId="0" borderId="0" xfId="0" applyNumberFormat="1" applyFont="1"/>
    <xf numFmtId="0" fontId="78" fillId="0" borderId="0" xfId="0" applyFont="1" applyAlignment="1">
      <alignment horizontal="left"/>
    </xf>
    <xf numFmtId="0" fontId="88" fillId="0" borderId="0" xfId="0" applyFont="1"/>
    <xf numFmtId="166" fontId="88" fillId="0" borderId="0" xfId="0" applyNumberFormat="1" applyFont="1"/>
    <xf numFmtId="0" fontId="101" fillId="0" borderId="0" xfId="0" applyFont="1"/>
    <xf numFmtId="0" fontId="99" fillId="0" borderId="0" xfId="0" applyFont="1"/>
    <xf numFmtId="0" fontId="78" fillId="0" borderId="21" xfId="0" applyFont="1" applyBorder="1" applyAlignment="1">
      <alignment wrapText="1"/>
    </xf>
    <xf numFmtId="166" fontId="82" fillId="0" borderId="21" xfId="0" applyNumberFormat="1" applyFont="1" applyBorder="1" applyAlignment="1">
      <alignment horizontal="center" vertical="center" wrapText="1"/>
    </xf>
    <xf numFmtId="166" fontId="103" fillId="0" borderId="0" xfId="0" applyNumberFormat="1" applyFont="1" applyAlignment="1">
      <alignment vertical="center" wrapText="1"/>
    </xf>
    <xf numFmtId="0" fontId="83" fillId="0" borderId="0" xfId="0" applyFont="1" applyAlignment="1">
      <alignment horizontal="left" vertical="top" wrapText="1"/>
    </xf>
    <xf numFmtId="0" fontId="83" fillId="0" borderId="0" xfId="0" applyFont="1" applyAlignment="1">
      <alignment vertical="top"/>
    </xf>
    <xf numFmtId="0" fontId="82" fillId="0" borderId="0" xfId="0" applyFont="1" applyAlignment="1">
      <alignment horizontal="center" vertical="top" wrapText="1"/>
    </xf>
    <xf numFmtId="0" fontId="104" fillId="0" borderId="19" xfId="0" applyFont="1" applyBorder="1" applyAlignment="1">
      <alignment horizontal="center" vertical="center" wrapText="1"/>
    </xf>
    <xf numFmtId="166" fontId="82" fillId="0" borderId="0" xfId="0" applyNumberFormat="1" applyFont="1" applyAlignment="1">
      <alignment horizontal="center" vertical="center" wrapText="1"/>
    </xf>
    <xf numFmtId="166" fontId="103" fillId="0" borderId="0" xfId="0" applyNumberFormat="1" applyFont="1" applyAlignment="1">
      <alignment horizontal="center" vertical="center" wrapText="1"/>
    </xf>
    <xf numFmtId="9" fontId="82" fillId="0" borderId="21" xfId="20" applyFont="1" applyFill="1" applyBorder="1" applyAlignment="1">
      <alignment horizontal="center" vertical="center" wrapText="1"/>
    </xf>
    <xf numFmtId="49" fontId="83" fillId="0" borderId="0" xfId="0" applyNumberFormat="1" applyFont="1"/>
    <xf numFmtId="0" fontId="83" fillId="0" borderId="0" xfId="0" applyFont="1" applyAlignment="1">
      <alignment horizontal="center"/>
    </xf>
    <xf numFmtId="0" fontId="104" fillId="0" borderId="14" xfId="0" applyFont="1" applyBorder="1" applyAlignment="1">
      <alignment horizontal="center" vertical="center" wrapText="1"/>
    </xf>
    <xf numFmtId="166" fontId="83" fillId="26" borderId="14" xfId="0" applyNumberFormat="1" applyFont="1" applyFill="1" applyBorder="1" applyAlignment="1">
      <alignment horizontal="left" vertical="top"/>
    </xf>
    <xf numFmtId="49" fontId="82" fillId="25" borderId="14" xfId="0" applyNumberFormat="1" applyFont="1" applyFill="1" applyBorder="1" applyAlignment="1">
      <alignment horizontal="left" vertical="top"/>
    </xf>
    <xf numFmtId="49" fontId="83" fillId="26" borderId="14" xfId="0" applyNumberFormat="1" applyFont="1" applyFill="1" applyBorder="1" applyAlignment="1">
      <alignment horizontal="left" vertical="top" wrapText="1"/>
    </xf>
    <xf numFmtId="49" fontId="82" fillId="26" borderId="24" xfId="0" applyNumberFormat="1" applyFont="1" applyFill="1" applyBorder="1" applyAlignment="1">
      <alignment horizontal="left" vertical="top" wrapText="1"/>
    </xf>
    <xf numFmtId="0" fontId="75" fillId="16" borderId="79" xfId="0" applyFont="1" applyFill="1" applyBorder="1" applyAlignment="1">
      <alignment horizontal="center" vertical="center" wrapText="1"/>
    </xf>
    <xf numFmtId="0" fontId="82" fillId="0" borderId="0" xfId="0" applyFont="1" applyAlignment="1">
      <alignment horizontal="center"/>
    </xf>
    <xf numFmtId="166" fontId="103" fillId="0" borderId="21" xfId="0" applyNumberFormat="1" applyFont="1" applyBorder="1" applyAlignment="1">
      <alignment horizontal="center" vertical="center" wrapText="1"/>
    </xf>
    <xf numFmtId="0" fontId="82" fillId="25" borderId="14" xfId="0" applyFont="1" applyFill="1" applyBorder="1" applyAlignment="1">
      <alignment horizontal="left" vertical="top" wrapText="1"/>
    </xf>
    <xf numFmtId="0" fontId="82" fillId="25" borderId="14" xfId="0" applyFont="1" applyFill="1" applyBorder="1" applyAlignment="1">
      <alignment horizontal="left" vertical="top"/>
    </xf>
    <xf numFmtId="166" fontId="82" fillId="25" borderId="14" xfId="0" applyNumberFormat="1" applyFont="1" applyFill="1" applyBorder="1" applyAlignment="1">
      <alignment horizontal="left" vertical="top"/>
    </xf>
    <xf numFmtId="49" fontId="82" fillId="26" borderId="14" xfId="0" applyNumberFormat="1" applyFont="1" applyFill="1" applyBorder="1" applyAlignment="1">
      <alignment horizontal="left" vertical="top"/>
    </xf>
    <xf numFmtId="49" fontId="82" fillId="26" borderId="6" xfId="0" applyNumberFormat="1" applyFont="1" applyFill="1" applyBorder="1" applyAlignment="1">
      <alignment horizontal="left" vertical="top"/>
    </xf>
    <xf numFmtId="0" fontId="83" fillId="0" borderId="14" xfId="0" applyFont="1" applyBorder="1" applyAlignment="1">
      <alignment horizontal="left"/>
    </xf>
    <xf numFmtId="0" fontId="75" fillId="16" borderId="90" xfId="0" applyFont="1" applyFill="1" applyBorder="1" applyAlignment="1">
      <alignment horizontal="center" vertical="center" wrapText="1"/>
    </xf>
    <xf numFmtId="0" fontId="75" fillId="16" borderId="91" xfId="0" applyFont="1" applyFill="1" applyBorder="1" applyAlignment="1">
      <alignment horizontal="center" vertical="center" wrapText="1"/>
    </xf>
    <xf numFmtId="166" fontId="112" fillId="25" borderId="14" xfId="0" applyNumberFormat="1" applyFont="1" applyFill="1" applyBorder="1" applyAlignment="1">
      <alignment horizontal="left" vertical="top"/>
    </xf>
    <xf numFmtId="9" fontId="112" fillId="25" borderId="14" xfId="20" applyFont="1" applyFill="1" applyBorder="1" applyAlignment="1">
      <alignment horizontal="left" vertical="top"/>
    </xf>
    <xf numFmtId="166" fontId="112" fillId="0" borderId="21" xfId="0" applyNumberFormat="1" applyFont="1" applyBorder="1" applyAlignment="1">
      <alignment vertical="top" wrapText="1"/>
    </xf>
    <xf numFmtId="9" fontId="112" fillId="0" borderId="21" xfId="20" applyFont="1" applyBorder="1" applyAlignment="1">
      <alignment vertical="top" wrapText="1"/>
    </xf>
    <xf numFmtId="9" fontId="103" fillId="0" borderId="21" xfId="20" applyFont="1" applyBorder="1" applyAlignment="1">
      <alignment horizontal="center" vertical="center" wrapText="1"/>
    </xf>
    <xf numFmtId="49" fontId="83" fillId="26" borderId="14" xfId="0" applyNumberFormat="1" applyFont="1" applyFill="1" applyBorder="1" applyAlignment="1">
      <alignment horizontal="left" vertical="top"/>
    </xf>
    <xf numFmtId="49" fontId="83" fillId="27" borderId="14" xfId="0" applyNumberFormat="1" applyFont="1" applyFill="1" applyBorder="1" applyAlignment="1">
      <alignment horizontal="left" vertical="top" wrapText="1"/>
    </xf>
    <xf numFmtId="49" fontId="110" fillId="26" borderId="14" xfId="0" quotePrefix="1" applyNumberFormat="1" applyFont="1" applyFill="1" applyBorder="1" applyAlignment="1">
      <alignment horizontal="left" vertical="top" wrapText="1"/>
    </xf>
    <xf numFmtId="49" fontId="83" fillId="0" borderId="21" xfId="0" applyNumberFormat="1" applyFont="1" applyBorder="1" applyAlignment="1">
      <alignment horizontal="left" vertical="top" wrapText="1"/>
    </xf>
    <xf numFmtId="49" fontId="83" fillId="26" borderId="19" xfId="0" applyNumberFormat="1" applyFont="1" applyFill="1" applyBorder="1" applyAlignment="1">
      <alignment horizontal="left" vertical="top" wrapText="1"/>
    </xf>
    <xf numFmtId="166" fontId="102" fillId="26" borderId="14" xfId="0" applyNumberFormat="1" applyFont="1" applyFill="1" applyBorder="1" applyAlignment="1">
      <alignment horizontal="left" vertical="top"/>
    </xf>
    <xf numFmtId="166" fontId="110" fillId="26" borderId="14" xfId="0" applyNumberFormat="1" applyFont="1" applyFill="1" applyBorder="1" applyAlignment="1">
      <alignment horizontal="left" vertical="top"/>
    </xf>
    <xf numFmtId="166" fontId="110" fillId="26" borderId="21" xfId="0" applyNumberFormat="1" applyFont="1" applyFill="1" applyBorder="1" applyAlignment="1">
      <alignment horizontal="left" vertical="top"/>
    </xf>
    <xf numFmtId="9" fontId="82" fillId="25" borderId="14" xfId="20" applyFont="1" applyFill="1" applyBorder="1" applyAlignment="1">
      <alignment horizontal="left" vertical="top"/>
    </xf>
    <xf numFmtId="166" fontId="115" fillId="26" borderId="14" xfId="0" applyNumberFormat="1" applyFont="1" applyFill="1" applyBorder="1" applyAlignment="1">
      <alignment horizontal="left" vertical="top"/>
    </xf>
    <xf numFmtId="166" fontId="113" fillId="26" borderId="14" xfId="0" applyNumberFormat="1" applyFont="1" applyFill="1" applyBorder="1" applyAlignment="1">
      <alignment horizontal="left" vertical="top"/>
    </xf>
    <xf numFmtId="0" fontId="78" fillId="0" borderId="0" xfId="0" applyFont="1" applyAlignment="1">
      <alignment horizontal="left" vertical="center" wrapText="1"/>
    </xf>
    <xf numFmtId="0" fontId="78" fillId="0" borderId="0" xfId="0" applyFont="1" applyAlignment="1">
      <alignment horizontal="justify" vertical="center" wrapText="1"/>
    </xf>
    <xf numFmtId="0" fontId="90" fillId="22" borderId="14" xfId="0" applyFont="1" applyFill="1" applyBorder="1" applyAlignment="1">
      <alignment horizontal="justify" vertical="center" wrapText="1"/>
    </xf>
    <xf numFmtId="0" fontId="90" fillId="0" borderId="14" xfId="0" applyFont="1" applyBorder="1" applyAlignment="1">
      <alignment horizontal="justify" vertical="center" wrapText="1"/>
    </xf>
    <xf numFmtId="0" fontId="90" fillId="0" borderId="14" xfId="0" applyFont="1" applyBorder="1" applyAlignment="1">
      <alignment horizontal="center" vertical="top" wrapText="1"/>
    </xf>
    <xf numFmtId="0" fontId="90" fillId="0" borderId="14" xfId="0" applyFont="1" applyBorder="1" applyAlignment="1">
      <alignment horizontal="justify" vertical="top" wrapText="1"/>
    </xf>
    <xf numFmtId="0" fontId="95" fillId="0" borderId="14" xfId="0" applyFont="1" applyBorder="1" applyAlignment="1">
      <alignment horizontal="justify" vertical="center" wrapText="1"/>
    </xf>
    <xf numFmtId="10" fontId="27" fillId="0" borderId="14" xfId="0" applyNumberFormat="1" applyFont="1" applyBorder="1" applyAlignment="1">
      <alignment horizontal="center" vertical="center" wrapText="1"/>
    </xf>
    <xf numFmtId="0" fontId="95" fillId="0" borderId="14" xfId="0" applyFont="1" applyBorder="1" applyAlignment="1">
      <alignment horizontal="center" vertical="center" wrapText="1"/>
    </xf>
    <xf numFmtId="0" fontId="90" fillId="0" borderId="14" xfId="0" applyFont="1" applyBorder="1" applyAlignment="1">
      <alignment vertical="center" wrapText="1"/>
    </xf>
    <xf numFmtId="0" fontId="67" fillId="0" borderId="14" xfId="0" applyFont="1" applyBorder="1" applyAlignment="1">
      <alignment horizontal="justify" vertical="center"/>
    </xf>
    <xf numFmtId="0" fontId="95" fillId="0" borderId="14" xfId="0" applyFont="1" applyBorder="1" applyAlignment="1">
      <alignment vertical="center" wrapText="1"/>
    </xf>
    <xf numFmtId="9" fontId="90" fillId="0" borderId="14" xfId="0" applyNumberFormat="1" applyFont="1" applyBorder="1" applyAlignment="1">
      <alignment horizontal="center" vertical="center" wrapText="1"/>
    </xf>
    <xf numFmtId="0" fontId="90" fillId="22" borderId="14" xfId="0" applyFont="1" applyFill="1" applyBorder="1" applyAlignment="1">
      <alignment horizontal="center" vertical="center" wrapText="1"/>
    </xf>
    <xf numFmtId="0" fontId="72" fillId="0" borderId="0" xfId="0" applyFont="1" applyAlignment="1">
      <alignment vertical="center"/>
    </xf>
    <xf numFmtId="3" fontId="90" fillId="0" borderId="24" xfId="0" applyNumberFormat="1" applyFont="1" applyBorder="1" applyAlignment="1">
      <alignment horizontal="center" vertical="center" wrapText="1"/>
    </xf>
    <xf numFmtId="10" fontId="90" fillId="0" borderId="14" xfId="0" applyNumberFormat="1" applyFont="1" applyBorder="1" applyAlignment="1">
      <alignment horizontal="center" vertical="center" wrapText="1"/>
    </xf>
    <xf numFmtId="0" fontId="90" fillId="0" borderId="15" xfId="0" applyFont="1" applyBorder="1" applyAlignment="1">
      <alignment horizontal="center" vertical="center" wrapText="1"/>
    </xf>
    <xf numFmtId="3" fontId="90" fillId="0" borderId="14" xfId="0" applyNumberFormat="1" applyFont="1" applyBorder="1" applyAlignment="1">
      <alignment vertical="center" wrapText="1"/>
    </xf>
    <xf numFmtId="3" fontId="90" fillId="0" borderId="14" xfId="0" applyNumberFormat="1" applyFont="1" applyBorder="1" applyAlignment="1">
      <alignment horizontal="center" vertical="center" wrapText="1"/>
    </xf>
    <xf numFmtId="0" fontId="106" fillId="0" borderId="0" xfId="0" applyFont="1"/>
    <xf numFmtId="0" fontId="131" fillId="22" borderId="14" xfId="0" applyFont="1" applyFill="1" applyBorder="1" applyAlignment="1">
      <alignment vertical="center" wrapText="1"/>
    </xf>
    <xf numFmtId="0" fontId="131" fillId="22" borderId="14" xfId="0" applyFont="1" applyFill="1" applyBorder="1" applyAlignment="1">
      <alignment horizontal="center" vertical="center" wrapText="1"/>
    </xf>
    <xf numFmtId="0" fontId="131" fillId="0" borderId="14" xfId="0" applyFont="1" applyBorder="1" applyAlignment="1">
      <alignment horizontal="center" vertical="center" wrapText="1"/>
    </xf>
    <xf numFmtId="0" fontId="14" fillId="22" borderId="14" xfId="0" applyFont="1" applyFill="1" applyBorder="1" applyAlignment="1">
      <alignment horizontal="center" vertical="center" wrapText="1"/>
    </xf>
    <xf numFmtId="0" fontId="95" fillId="0" borderId="69" xfId="0" applyFont="1" applyBorder="1" applyAlignment="1">
      <alignment vertical="center" wrapText="1"/>
    </xf>
    <xf numFmtId="0" fontId="127" fillId="0" borderId="0" xfId="0" applyFont="1" applyAlignment="1">
      <alignment horizontal="center" vertical="top" wrapText="1"/>
    </xf>
    <xf numFmtId="0" fontId="131" fillId="0" borderId="0" xfId="0" applyFont="1" applyAlignment="1">
      <alignment horizontal="center" vertical="center" wrapText="1"/>
    </xf>
    <xf numFmtId="0" fontId="95" fillId="0" borderId="69" xfId="0" applyFont="1" applyBorder="1" applyAlignment="1">
      <alignment horizontal="center" vertical="center" wrapText="1"/>
    </xf>
    <xf numFmtId="0" fontId="93" fillId="0" borderId="14" xfId="0" applyFont="1" applyBorder="1" applyAlignment="1">
      <alignment vertical="center" wrapText="1"/>
    </xf>
    <xf numFmtId="166" fontId="84" fillId="0" borderId="0" xfId="0" applyNumberFormat="1" applyFont="1" applyAlignment="1">
      <alignment vertical="center"/>
    </xf>
    <xf numFmtId="0" fontId="80" fillId="16" borderId="0" xfId="0" applyFont="1" applyFill="1" applyAlignment="1">
      <alignment horizontal="center" vertical="center" wrapText="1"/>
    </xf>
    <xf numFmtId="0" fontId="91" fillId="16" borderId="0" xfId="0" applyFont="1" applyFill="1" applyAlignment="1">
      <alignment horizontal="center" vertical="center" wrapText="1"/>
    </xf>
    <xf numFmtId="166" fontId="78" fillId="0" borderId="0" xfId="0" applyNumberFormat="1" applyFont="1" applyAlignment="1">
      <alignment horizontal="center"/>
    </xf>
    <xf numFmtId="166" fontId="77" fillId="0" borderId="0" xfId="0" applyNumberFormat="1" applyFont="1" applyAlignment="1">
      <alignment horizontal="center"/>
    </xf>
    <xf numFmtId="166" fontId="77" fillId="17" borderId="0" xfId="0" applyNumberFormat="1" applyFont="1" applyFill="1" applyAlignment="1">
      <alignment horizontal="center" vertical="center" wrapText="1"/>
    </xf>
    <xf numFmtId="0" fontId="79" fillId="0" borderId="0" xfId="0" applyFont="1" applyAlignment="1">
      <alignment vertical="center" wrapText="1"/>
    </xf>
    <xf numFmtId="166" fontId="78" fillId="0" borderId="0" xfId="0" quotePrefix="1" applyNumberFormat="1" applyFont="1" applyAlignment="1">
      <alignment horizontal="center" vertical="center" wrapText="1"/>
    </xf>
    <xf numFmtId="166" fontId="97" fillId="26" borderId="0" xfId="0" quotePrefix="1" applyNumberFormat="1" applyFont="1" applyFill="1" applyAlignment="1">
      <alignment horizontal="center" vertical="center" wrapText="1"/>
    </xf>
    <xf numFmtId="166" fontId="78" fillId="0" borderId="0" xfId="0" applyNumberFormat="1" applyFont="1" applyAlignment="1">
      <alignment horizontal="center" vertical="center" wrapText="1"/>
    </xf>
    <xf numFmtId="9" fontId="79" fillId="0" borderId="0" xfId="20" applyFont="1" applyFill="1" applyBorder="1" applyAlignment="1">
      <alignment horizontal="center" vertical="center" wrapText="1"/>
    </xf>
    <xf numFmtId="167" fontId="100" fillId="31" borderId="0" xfId="0" applyNumberFormat="1" applyFont="1" applyFill="1"/>
    <xf numFmtId="0" fontId="137" fillId="0" borderId="0" xfId="0" applyFont="1"/>
    <xf numFmtId="0" fontId="89" fillId="11" borderId="0" xfId="0" applyFont="1" applyFill="1"/>
    <xf numFmtId="166" fontId="89" fillId="11" borderId="0" xfId="0" applyNumberFormat="1" applyFont="1" applyFill="1"/>
    <xf numFmtId="166" fontId="85" fillId="11" borderId="0" xfId="0" applyNumberFormat="1" applyFont="1" applyFill="1"/>
    <xf numFmtId="166" fontId="77" fillId="11" borderId="0" xfId="0" applyNumberFormat="1" applyFont="1" applyFill="1" applyAlignment="1">
      <alignment horizontal="center"/>
    </xf>
    <xf numFmtId="167" fontId="73" fillId="0" borderId="0" xfId="0" applyNumberFormat="1" applyFont="1"/>
    <xf numFmtId="0" fontId="73" fillId="0" borderId="0" xfId="0" applyFont="1" applyAlignment="1">
      <alignment horizontal="right"/>
    </xf>
    <xf numFmtId="0" fontId="138" fillId="0" borderId="0" xfId="0" applyFont="1"/>
    <xf numFmtId="166" fontId="138" fillId="0" borderId="0" xfId="0" applyNumberFormat="1" applyFont="1"/>
    <xf numFmtId="0" fontId="80" fillId="0" borderId="0" xfId="0" applyFont="1" applyAlignment="1">
      <alignment horizontal="center" vertical="center" wrapText="1"/>
    </xf>
    <xf numFmtId="0" fontId="91" fillId="0" borderId="0" xfId="0" applyFont="1" applyAlignment="1">
      <alignment horizontal="center" vertical="center" wrapText="1"/>
    </xf>
    <xf numFmtId="167" fontId="100" fillId="31" borderId="17" xfId="0" applyNumberFormat="1" applyFont="1" applyFill="1" applyBorder="1"/>
    <xf numFmtId="0" fontId="79" fillId="16" borderId="14" xfId="0" applyFont="1" applyFill="1" applyBorder="1" applyAlignment="1">
      <alignment horizontal="center" vertical="center" wrapText="1"/>
    </xf>
    <xf numFmtId="0" fontId="77" fillId="21" borderId="14" xfId="0" applyFont="1" applyFill="1" applyBorder="1" applyAlignment="1">
      <alignment horizontal="center" vertical="center" wrapText="1"/>
    </xf>
    <xf numFmtId="0" fontId="91" fillId="16" borderId="14" xfId="0" applyFont="1" applyFill="1" applyBorder="1" applyAlignment="1">
      <alignment horizontal="center" vertical="center" wrapText="1"/>
    </xf>
    <xf numFmtId="0" fontId="78" fillId="21" borderId="14" xfId="0" applyFont="1" applyFill="1" applyBorder="1" applyAlignment="1">
      <alignment horizontal="center" vertical="center" wrapText="1"/>
    </xf>
    <xf numFmtId="0" fontId="71" fillId="0" borderId="0" xfId="0" applyFont="1" applyAlignment="1">
      <alignment horizontal="center" vertical="center" wrapText="1"/>
    </xf>
    <xf numFmtId="0" fontId="86" fillId="0" borderId="0" xfId="0" applyFont="1" applyAlignment="1">
      <alignment vertical="center"/>
    </xf>
    <xf numFmtId="0" fontId="90" fillId="0" borderId="19" xfId="0" applyFont="1" applyBorder="1" applyAlignment="1">
      <alignment horizontal="center" vertical="center" wrapText="1"/>
    </xf>
    <xf numFmtId="0" fontId="139" fillId="0" borderId="0" xfId="0" applyFont="1" applyAlignment="1">
      <alignment vertical="center" wrapText="1"/>
    </xf>
    <xf numFmtId="0" fontId="83" fillId="0" borderId="0" xfId="0" applyFont="1" applyAlignment="1">
      <alignment horizontal="left" wrapText="1"/>
    </xf>
    <xf numFmtId="0" fontId="83" fillId="0" borderId="0" xfId="0" applyFont="1" applyAlignment="1">
      <alignment horizontal="left"/>
    </xf>
    <xf numFmtId="49" fontId="84" fillId="26" borderId="14" xfId="0" applyNumberFormat="1" applyFont="1" applyFill="1" applyBorder="1" applyAlignment="1">
      <alignment horizontal="left" vertical="top"/>
    </xf>
    <xf numFmtId="49" fontId="110" fillId="26" borderId="14" xfId="0" applyNumberFormat="1" applyFont="1" applyFill="1" applyBorder="1" applyAlignment="1">
      <alignment horizontal="left" vertical="top" wrapText="1"/>
    </xf>
    <xf numFmtId="49" fontId="110" fillId="26" borderId="14" xfId="0" applyNumberFormat="1" applyFont="1" applyFill="1" applyBorder="1" applyAlignment="1">
      <alignment horizontal="left" vertical="top"/>
    </xf>
    <xf numFmtId="49" fontId="110" fillId="27" borderId="14" xfId="0" applyNumberFormat="1" applyFont="1" applyFill="1" applyBorder="1" applyAlignment="1">
      <alignment horizontal="left" vertical="top" wrapText="1"/>
    </xf>
    <xf numFmtId="49" fontId="110" fillId="27" borderId="14" xfId="0" quotePrefix="1" applyNumberFormat="1" applyFont="1" applyFill="1" applyBorder="1" applyAlignment="1">
      <alignment horizontal="left" vertical="top" wrapText="1"/>
    </xf>
    <xf numFmtId="0" fontId="94" fillId="21" borderId="14" xfId="0" applyFont="1" applyFill="1" applyBorder="1" applyAlignment="1">
      <alignment vertical="center" wrapText="1"/>
    </xf>
    <xf numFmtId="3" fontId="90" fillId="0" borderId="57" xfId="0" applyNumberFormat="1" applyFont="1" applyBorder="1" applyAlignment="1">
      <alignment horizontal="center" vertical="center" wrapText="1"/>
    </xf>
    <xf numFmtId="3" fontId="90" fillId="0" borderId="17" xfId="0" applyNumberFormat="1" applyFont="1" applyBorder="1" applyAlignment="1">
      <alignment vertical="center" wrapText="1"/>
    </xf>
    <xf numFmtId="3" fontId="90" fillId="0" borderId="17" xfId="0" applyNumberFormat="1" applyFont="1" applyBorder="1" applyAlignment="1">
      <alignment horizontal="center" vertical="center" wrapText="1"/>
    </xf>
    <xf numFmtId="3" fontId="90" fillId="0" borderId="33" xfId="0" applyNumberFormat="1" applyFont="1" applyBorder="1" applyAlignment="1">
      <alignment horizontal="center" vertical="center" wrapText="1"/>
    </xf>
    <xf numFmtId="0" fontId="90" fillId="0" borderId="17" xfId="0" applyFont="1" applyBorder="1" applyAlignment="1">
      <alignment horizontal="center" vertical="center" wrapText="1"/>
    </xf>
    <xf numFmtId="0" fontId="90" fillId="0" borderId="24" xfId="0" applyFont="1" applyBorder="1" applyAlignment="1">
      <alignment horizontal="left" vertical="center" wrapText="1"/>
    </xf>
    <xf numFmtId="0" fontId="90" fillId="0" borderId="14" xfId="0" applyFont="1" applyBorder="1" applyAlignment="1">
      <alignment horizontal="left" vertical="center" wrapText="1"/>
    </xf>
    <xf numFmtId="0" fontId="72" fillId="21" borderId="0" xfId="0" applyFont="1" applyFill="1" applyAlignment="1">
      <alignment vertical="center"/>
    </xf>
    <xf numFmtId="0" fontId="0" fillId="21" borderId="0" xfId="0" applyFill="1"/>
    <xf numFmtId="0" fontId="90" fillId="21" borderId="0" xfId="0" applyFont="1" applyFill="1" applyAlignment="1">
      <alignment horizontal="justify" vertical="center"/>
    </xf>
    <xf numFmtId="0" fontId="95" fillId="21" borderId="0" xfId="0" applyFont="1" applyFill="1" applyAlignment="1">
      <alignment vertical="center"/>
    </xf>
    <xf numFmtId="0" fontId="72" fillId="21" borderId="0" xfId="0" applyFont="1" applyFill="1" applyAlignment="1">
      <alignment horizontal="center" vertical="center"/>
    </xf>
    <xf numFmtId="0" fontId="123" fillId="21" borderId="0" xfId="0" applyFont="1" applyFill="1" applyAlignment="1">
      <alignment vertical="center"/>
    </xf>
    <xf numFmtId="0" fontId="87" fillId="21" borderId="0" xfId="0" applyFont="1" applyFill="1"/>
    <xf numFmtId="0" fontId="107" fillId="21" borderId="14" xfId="0" applyFont="1" applyFill="1" applyBorder="1" applyAlignment="1">
      <alignment vertical="center" wrapText="1"/>
    </xf>
    <xf numFmtId="0" fontId="106" fillId="21" borderId="0" xfId="0" applyFont="1" applyFill="1"/>
    <xf numFmtId="0" fontId="0" fillId="0" borderId="83" xfId="0" applyBorder="1" applyAlignment="1">
      <alignment horizontal="center"/>
    </xf>
    <xf numFmtId="0" fontId="0" fillId="0" borderId="84" xfId="0" applyBorder="1"/>
    <xf numFmtId="0" fontId="0" fillId="16" borderId="79" xfId="0" applyFill="1" applyBorder="1" applyAlignment="1">
      <alignment horizontal="left" vertical="center" wrapText="1"/>
    </xf>
    <xf numFmtId="0" fontId="0" fillId="16" borderId="79" xfId="0" applyFill="1" applyBorder="1" applyAlignment="1">
      <alignment horizontal="center" vertical="center" wrapText="1"/>
    </xf>
    <xf numFmtId="0" fontId="143" fillId="17" borderId="79" xfId="0" applyFont="1" applyFill="1" applyBorder="1" applyAlignment="1">
      <alignment horizontal="left" vertical="center"/>
    </xf>
    <xf numFmtId="0" fontId="143" fillId="17" borderId="79" xfId="0" applyFont="1" applyFill="1" applyBorder="1" applyAlignment="1">
      <alignment horizontal="left" vertical="center" wrapText="1"/>
    </xf>
    <xf numFmtId="0" fontId="143" fillId="17" borderId="79" xfId="0" applyFont="1" applyFill="1" applyBorder="1" applyAlignment="1">
      <alignment horizontal="center" vertical="center" wrapText="1"/>
    </xf>
    <xf numFmtId="0" fontId="0" fillId="0" borderId="79" xfId="0" applyBorder="1" applyAlignment="1">
      <alignment horizontal="left" vertical="center" wrapText="1"/>
    </xf>
    <xf numFmtId="0" fontId="0" fillId="0" borderId="79" xfId="0" applyBorder="1" applyAlignment="1">
      <alignment horizontal="center" vertical="center" wrapText="1"/>
    </xf>
    <xf numFmtId="0" fontId="0" fillId="0" borderId="79" xfId="0" applyBorder="1" applyAlignment="1">
      <alignment horizontal="center" vertical="center"/>
    </xf>
    <xf numFmtId="0" fontId="0" fillId="0" borderId="79" xfId="0" applyBorder="1" applyAlignment="1">
      <alignment horizontal="left" vertical="center"/>
    </xf>
    <xf numFmtId="0" fontId="143" fillId="17" borderId="79" xfId="0" applyFont="1" applyFill="1" applyBorder="1" applyAlignment="1">
      <alignment horizontal="center" vertical="center"/>
    </xf>
    <xf numFmtId="0" fontId="0" fillId="0" borderId="80" xfId="0" applyBorder="1"/>
    <xf numFmtId="0" fontId="0" fillId="0" borderId="101" xfId="0" applyBorder="1" applyAlignment="1">
      <alignment horizontal="center" vertical="center" wrapText="1"/>
    </xf>
    <xf numFmtId="0" fontId="0" fillId="0" borderId="14" xfId="0" applyBorder="1"/>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14" xfId="0" applyBorder="1" applyAlignment="1">
      <alignment horizontal="center" vertical="center" wrapText="1"/>
    </xf>
    <xf numFmtId="0" fontId="0" fillId="0" borderId="98" xfId="0" applyBorder="1" applyAlignment="1">
      <alignment horizontal="center" vertical="center" wrapText="1"/>
    </xf>
    <xf numFmtId="0" fontId="0" fillId="0" borderId="97" xfId="0" applyBorder="1" applyAlignment="1">
      <alignment horizontal="center" vertical="center" wrapText="1"/>
    </xf>
    <xf numFmtId="0" fontId="0" fillId="0" borderId="87" xfId="0" applyBorder="1"/>
    <xf numFmtId="0" fontId="0" fillId="0" borderId="88" xfId="0" applyBorder="1"/>
    <xf numFmtId="0" fontId="0" fillId="0" borderId="88" xfId="0" applyBorder="1" applyAlignment="1">
      <alignment horizontal="center"/>
    </xf>
    <xf numFmtId="0" fontId="0" fillId="0" borderId="89" xfId="0" applyBorder="1"/>
    <xf numFmtId="0" fontId="145" fillId="0" borderId="14" xfId="0" applyFont="1" applyBorder="1" applyAlignment="1">
      <alignment horizontal="justify" vertical="center" wrapText="1"/>
    </xf>
    <xf numFmtId="0" fontId="126" fillId="0" borderId="14" xfId="0" applyFont="1" applyBorder="1" applyAlignment="1">
      <alignment horizontal="center" vertical="center" wrapText="1"/>
    </xf>
    <xf numFmtId="9" fontId="144" fillId="15" borderId="14" xfId="0" applyNumberFormat="1" applyFont="1" applyFill="1" applyBorder="1" applyAlignment="1">
      <alignment horizontal="justify" vertical="center" wrapText="1"/>
    </xf>
    <xf numFmtId="49" fontId="83" fillId="0" borderId="14" xfId="0" applyNumberFormat="1" applyFont="1" applyBorder="1" applyAlignment="1">
      <alignment horizontal="left" vertical="top" wrapText="1"/>
    </xf>
    <xf numFmtId="49" fontId="83" fillId="0" borderId="14" xfId="0" applyNumberFormat="1" applyFont="1" applyBorder="1" applyAlignment="1">
      <alignment horizontal="left" vertical="top"/>
    </xf>
    <xf numFmtId="0" fontId="83" fillId="0" borderId="14" xfId="0" applyFont="1" applyBorder="1" applyAlignment="1">
      <alignment horizontal="left" vertical="top"/>
    </xf>
    <xf numFmtId="49" fontId="83" fillId="0" borderId="21" xfId="0" applyNumberFormat="1" applyFont="1" applyBorder="1" applyAlignment="1">
      <alignment horizontal="left" vertical="top"/>
    </xf>
    <xf numFmtId="0" fontId="106" fillId="0" borderId="0" xfId="0" applyFont="1" applyAlignment="1">
      <alignment vertical="top"/>
    </xf>
    <xf numFmtId="0" fontId="106" fillId="0" borderId="0" xfId="0" applyFont="1" applyAlignment="1">
      <alignment horizontal="left" vertical="top" wrapText="1"/>
    </xf>
    <xf numFmtId="0" fontId="112" fillId="0" borderId="19" xfId="0" applyFont="1" applyBorder="1" applyAlignment="1">
      <alignment horizontal="center" vertical="center" wrapText="1"/>
    </xf>
    <xf numFmtId="0" fontId="112" fillId="25" borderId="14" xfId="0" applyFont="1" applyFill="1" applyBorder="1" applyAlignment="1">
      <alignment horizontal="left" vertical="top" wrapText="1"/>
    </xf>
    <xf numFmtId="0" fontId="106" fillId="0" borderId="14" xfId="0" applyFont="1" applyBorder="1" applyAlignment="1">
      <alignment horizontal="left" vertical="top" wrapText="1"/>
    </xf>
    <xf numFmtId="0" fontId="112" fillId="18" borderId="14" xfId="0" applyFont="1" applyFill="1" applyBorder="1" applyAlignment="1">
      <alignment horizontal="left" vertical="top" wrapText="1"/>
    </xf>
    <xf numFmtId="0" fontId="106" fillId="0" borderId="0" xfId="0" applyFont="1" applyAlignment="1">
      <alignment vertical="top" wrapText="1"/>
    </xf>
    <xf numFmtId="0" fontId="146" fillId="0" borderId="0" xfId="0" applyFont="1" applyAlignment="1">
      <alignment vertical="top" wrapText="1"/>
    </xf>
    <xf numFmtId="0" fontId="147" fillId="0" borderId="0" xfId="0" applyFont="1" applyAlignment="1">
      <alignment horizontal="center" vertical="top" wrapText="1"/>
    </xf>
    <xf numFmtId="0" fontId="112" fillId="0" borderId="0" xfId="0" applyFont="1" applyAlignment="1">
      <alignment vertical="top" wrapText="1"/>
    </xf>
    <xf numFmtId="0" fontId="106" fillId="0" borderId="0" xfId="0" applyFont="1" applyAlignment="1">
      <alignment horizontal="center" vertical="top"/>
    </xf>
    <xf numFmtId="0" fontId="106" fillId="0" borderId="0" xfId="0" applyFont="1" applyAlignment="1">
      <alignment horizontal="left" vertical="top"/>
    </xf>
    <xf numFmtId="0" fontId="112" fillId="25" borderId="14" xfId="0" applyFont="1" applyFill="1" applyBorder="1" applyAlignment="1">
      <alignment horizontal="left" vertical="top"/>
    </xf>
    <xf numFmtId="49" fontId="106" fillId="0" borderId="21" xfId="0" applyNumberFormat="1" applyFont="1" applyBorder="1" applyAlignment="1">
      <alignment horizontal="left" vertical="top" wrapText="1"/>
    </xf>
    <xf numFmtId="0" fontId="106" fillId="20" borderId="0" xfId="0" applyFont="1" applyFill="1" applyAlignment="1">
      <alignment vertical="top"/>
    </xf>
    <xf numFmtId="0" fontId="112" fillId="0" borderId="14" xfId="0" applyFont="1" applyBorder="1" applyAlignment="1">
      <alignment vertical="top" wrapText="1"/>
    </xf>
    <xf numFmtId="166" fontId="112" fillId="0" borderId="0" xfId="0" applyNumberFormat="1" applyFont="1" applyAlignment="1">
      <alignment vertical="top" wrapText="1"/>
    </xf>
    <xf numFmtId="166" fontId="111" fillId="0" borderId="0" xfId="0" applyNumberFormat="1" applyFont="1" applyAlignment="1">
      <alignment vertical="top" wrapText="1"/>
    </xf>
    <xf numFmtId="166" fontId="111" fillId="0" borderId="0" xfId="0" applyNumberFormat="1" applyFont="1" applyAlignment="1">
      <alignment horizontal="center" vertical="top" wrapText="1"/>
    </xf>
    <xf numFmtId="166" fontId="111" fillId="0" borderId="0" xfId="0" applyNumberFormat="1" applyFont="1" applyAlignment="1">
      <alignment horizontal="left" vertical="top" wrapText="1"/>
    </xf>
    <xf numFmtId="0" fontId="112" fillId="0" borderId="14" xfId="0" applyFont="1" applyBorder="1" applyAlignment="1">
      <alignment horizontal="left" vertical="top"/>
    </xf>
    <xf numFmtId="0" fontId="134" fillId="0" borderId="14" xfId="0" applyFont="1" applyBorder="1" applyAlignment="1">
      <alignment horizontal="left" vertical="top" wrapText="1"/>
    </xf>
    <xf numFmtId="0" fontId="112" fillId="0" borderId="24" xfId="0" applyFont="1" applyBorder="1" applyAlignment="1">
      <alignment vertical="top"/>
    </xf>
    <xf numFmtId="0" fontId="112" fillId="0" borderId="21" xfId="0" applyFont="1" applyBorder="1" applyAlignment="1">
      <alignment vertical="top" wrapText="1"/>
    </xf>
    <xf numFmtId="0" fontId="112" fillId="0" borderId="21" xfId="0" applyFont="1" applyBorder="1" applyAlignment="1">
      <alignment vertical="top"/>
    </xf>
    <xf numFmtId="9" fontId="112" fillId="0" borderId="21" xfId="20" applyFont="1" applyFill="1" applyBorder="1" applyAlignment="1">
      <alignment vertical="top" wrapText="1"/>
    </xf>
    <xf numFmtId="0" fontId="112" fillId="0" borderId="0" xfId="0" applyFont="1" applyAlignment="1">
      <alignment vertical="top"/>
    </xf>
    <xf numFmtId="166" fontId="106" fillId="11" borderId="0" xfId="0" applyNumberFormat="1" applyFont="1" applyFill="1" applyAlignment="1">
      <alignment vertical="top"/>
    </xf>
    <xf numFmtId="0" fontId="106" fillId="11" borderId="0" xfId="0" applyFont="1" applyFill="1" applyAlignment="1">
      <alignment vertical="top"/>
    </xf>
    <xf numFmtId="166" fontId="106" fillId="0" borderId="0" xfId="0" applyNumberFormat="1" applyFont="1" applyAlignment="1">
      <alignment vertical="top"/>
    </xf>
    <xf numFmtId="0" fontId="84" fillId="0" borderId="0" xfId="0" applyFont="1"/>
    <xf numFmtId="0" fontId="0" fillId="0" borderId="102" xfId="0" applyBorder="1"/>
    <xf numFmtId="0" fontId="0" fillId="0" borderId="103" xfId="0" applyBorder="1"/>
    <xf numFmtId="0" fontId="0" fillId="0" borderId="104" xfId="0" applyBorder="1"/>
    <xf numFmtId="0" fontId="0" fillId="0" borderId="105" xfId="0" applyBorder="1"/>
    <xf numFmtId="49" fontId="82" fillId="25" borderId="14" xfId="0" applyNumberFormat="1" applyFont="1" applyFill="1" applyBorder="1" applyAlignment="1">
      <alignment horizontal="left" vertical="top" wrapText="1"/>
    </xf>
    <xf numFmtId="166" fontId="82" fillId="25" borderId="14" xfId="0" applyNumberFormat="1" applyFont="1" applyFill="1" applyBorder="1" applyAlignment="1">
      <alignment horizontal="left" vertical="top" wrapText="1"/>
    </xf>
    <xf numFmtId="49" fontId="82" fillId="0" borderId="14" xfId="0" applyNumberFormat="1" applyFont="1" applyBorder="1" applyAlignment="1">
      <alignment horizontal="left" vertical="top" wrapText="1"/>
    </xf>
    <xf numFmtId="166" fontId="82" fillId="0" borderId="14" xfId="0" applyNumberFormat="1" applyFont="1" applyBorder="1" applyAlignment="1">
      <alignment horizontal="left" vertical="top"/>
    </xf>
    <xf numFmtId="9" fontId="82" fillId="0" borderId="14" xfId="20" applyFont="1" applyBorder="1" applyAlignment="1">
      <alignment horizontal="left" vertical="top"/>
    </xf>
    <xf numFmtId="166" fontId="82" fillId="0" borderId="14" xfId="0" applyNumberFormat="1" applyFont="1" applyBorder="1" applyAlignment="1">
      <alignment horizontal="left" vertical="top" wrapText="1"/>
    </xf>
    <xf numFmtId="0" fontId="82" fillId="21" borderId="14" xfId="0" applyFont="1" applyFill="1" applyBorder="1" applyAlignment="1">
      <alignment horizontal="left" vertical="top"/>
    </xf>
    <xf numFmtId="166" fontId="82" fillId="21" borderId="14" xfId="0" applyNumberFormat="1" applyFont="1" applyFill="1" applyBorder="1" applyAlignment="1">
      <alignment horizontal="left" vertical="top"/>
    </xf>
    <xf numFmtId="9" fontId="82" fillId="21" borderId="14" xfId="20" applyFont="1" applyFill="1" applyBorder="1" applyAlignment="1">
      <alignment horizontal="left" vertical="top"/>
    </xf>
    <xf numFmtId="166" fontId="82" fillId="26" borderId="14" xfId="0" applyNumberFormat="1" applyFont="1" applyFill="1" applyBorder="1" applyAlignment="1">
      <alignment horizontal="left" vertical="top"/>
    </xf>
    <xf numFmtId="0" fontId="83" fillId="26" borderId="14" xfId="0" applyFont="1" applyFill="1" applyBorder="1" applyAlignment="1">
      <alignment horizontal="left" vertical="top"/>
    </xf>
    <xf numFmtId="0" fontId="110" fillId="27" borderId="7" xfId="0" applyFont="1" applyFill="1" applyBorder="1" applyAlignment="1">
      <alignment horizontal="left" vertical="top" textRotation="90" wrapText="1"/>
    </xf>
    <xf numFmtId="0" fontId="83" fillId="0" borderId="6" xfId="0" applyFont="1" applyBorder="1" applyAlignment="1">
      <alignment horizontal="left" vertical="top"/>
    </xf>
    <xf numFmtId="0" fontId="82" fillId="21" borderId="6" xfId="0" applyFont="1" applyFill="1" applyBorder="1" applyAlignment="1">
      <alignment horizontal="left" vertical="top"/>
    </xf>
    <xf numFmtId="0" fontId="82" fillId="21" borderId="7" xfId="0" applyFont="1" applyFill="1" applyBorder="1" applyAlignment="1">
      <alignment horizontal="left" vertical="top"/>
    </xf>
    <xf numFmtId="166" fontId="82" fillId="21" borderId="19" xfId="0" applyNumberFormat="1" applyFont="1" applyFill="1" applyBorder="1" applyAlignment="1">
      <alignment horizontal="left" vertical="top"/>
    </xf>
    <xf numFmtId="0" fontId="82" fillId="25" borderId="21" xfId="0" applyFont="1" applyFill="1" applyBorder="1" applyAlignment="1">
      <alignment horizontal="left" vertical="top"/>
    </xf>
    <xf numFmtId="0" fontId="83" fillId="0" borderId="9" xfId="0" applyFont="1" applyBorder="1" applyAlignment="1">
      <alignment horizontal="left" vertical="top"/>
    </xf>
    <xf numFmtId="166" fontId="82" fillId="0" borderId="21" xfId="0" applyNumberFormat="1" applyFont="1" applyBorder="1" applyAlignment="1">
      <alignment horizontal="left" vertical="top"/>
    </xf>
    <xf numFmtId="166" fontId="103" fillId="25" borderId="14" xfId="0" applyNumberFormat="1" applyFont="1" applyFill="1" applyBorder="1" applyAlignment="1">
      <alignment horizontal="left" vertical="top"/>
    </xf>
    <xf numFmtId="49" fontId="82" fillId="26" borderId="14" xfId="0" applyNumberFormat="1" applyFont="1" applyFill="1" applyBorder="1" applyAlignment="1">
      <alignment horizontal="left" vertical="top" wrapText="1"/>
    </xf>
    <xf numFmtId="49" fontId="82" fillId="26" borderId="19" xfId="0" applyNumberFormat="1" applyFont="1" applyFill="1" applyBorder="1" applyAlignment="1">
      <alignment horizontal="left" vertical="top" wrapText="1"/>
    </xf>
    <xf numFmtId="0" fontId="82" fillId="21" borderId="19" xfId="0" applyFont="1" applyFill="1" applyBorder="1" applyAlignment="1">
      <alignment horizontal="left" vertical="top"/>
    </xf>
    <xf numFmtId="0" fontId="83" fillId="0" borderId="34" xfId="0" applyFont="1" applyBorder="1" applyAlignment="1">
      <alignment horizontal="left" vertical="top"/>
    </xf>
    <xf numFmtId="0" fontId="82" fillId="26" borderId="14" xfId="0" applyFont="1" applyFill="1" applyBorder="1" applyAlignment="1">
      <alignment horizontal="left" vertical="top"/>
    </xf>
    <xf numFmtId="0" fontId="83" fillId="26" borderId="14" xfId="0" applyFont="1" applyFill="1" applyBorder="1" applyAlignment="1">
      <alignment horizontal="left" vertical="top" textRotation="90" wrapText="1"/>
    </xf>
    <xf numFmtId="49" fontId="82" fillId="26" borderId="21" xfId="0" applyNumberFormat="1" applyFont="1" applyFill="1" applyBorder="1" applyAlignment="1">
      <alignment horizontal="left" vertical="top" wrapText="1"/>
    </xf>
    <xf numFmtId="166" fontId="82" fillId="0" borderId="19" xfId="0" applyNumberFormat="1" applyFont="1" applyBorder="1" applyAlignment="1">
      <alignment horizontal="left" vertical="top"/>
    </xf>
    <xf numFmtId="0" fontId="83" fillId="27" borderId="14" xfId="0" applyFont="1" applyFill="1" applyBorder="1" applyAlignment="1">
      <alignment horizontal="left" vertical="top" wrapText="1"/>
    </xf>
    <xf numFmtId="9" fontId="82" fillId="0" borderId="21" xfId="20" applyFont="1" applyBorder="1" applyAlignment="1">
      <alignment horizontal="left" vertical="top"/>
    </xf>
    <xf numFmtId="0" fontId="84" fillId="26" borderId="6" xfId="0" applyFont="1" applyFill="1" applyBorder="1" applyAlignment="1">
      <alignment horizontal="left" vertical="top"/>
    </xf>
    <xf numFmtId="49" fontId="82" fillId="0" borderId="21" xfId="0" applyNumberFormat="1" applyFont="1" applyBorder="1" applyAlignment="1">
      <alignment horizontal="left" vertical="top" wrapText="1"/>
    </xf>
    <xf numFmtId="0" fontId="110" fillId="26" borderId="7" xfId="0" applyFont="1" applyFill="1" applyBorder="1" applyAlignment="1">
      <alignment horizontal="left" vertical="top"/>
    </xf>
    <xf numFmtId="166" fontId="113" fillId="11" borderId="14" xfId="0" applyNumberFormat="1" applyFont="1" applyFill="1" applyBorder="1" applyAlignment="1">
      <alignment horizontal="left" vertical="top"/>
    </xf>
    <xf numFmtId="0" fontId="110" fillId="26" borderId="14" xfId="0" applyFont="1" applyFill="1" applyBorder="1" applyAlignment="1">
      <alignment horizontal="left" vertical="top"/>
    </xf>
    <xf numFmtId="0" fontId="110" fillId="26" borderId="14" xfId="0" applyFont="1" applyFill="1" applyBorder="1" applyAlignment="1">
      <alignment horizontal="left" vertical="top" textRotation="90" wrapText="1"/>
    </xf>
    <xf numFmtId="0" fontId="83" fillId="26" borderId="0" xfId="0" applyFont="1" applyFill="1" applyAlignment="1">
      <alignment horizontal="left" vertical="top"/>
    </xf>
    <xf numFmtId="49" fontId="103" fillId="26" borderId="14" xfId="0" applyNumberFormat="1" applyFont="1" applyFill="1" applyBorder="1" applyAlignment="1">
      <alignment horizontal="left" vertical="top" wrapText="1"/>
    </xf>
    <xf numFmtId="0" fontId="82" fillId="25" borderId="14" xfId="0" applyFont="1" applyFill="1" applyBorder="1" applyAlignment="1">
      <alignment horizontal="left" vertical="top" textRotation="90" wrapText="1"/>
    </xf>
    <xf numFmtId="166" fontId="82" fillId="21" borderId="21" xfId="0" applyNumberFormat="1" applyFont="1" applyFill="1" applyBorder="1" applyAlignment="1">
      <alignment horizontal="left" vertical="top"/>
    </xf>
    <xf numFmtId="0" fontId="110" fillId="27" borderId="14" xfId="0" applyFont="1" applyFill="1" applyBorder="1" applyAlignment="1">
      <alignment horizontal="left" vertical="top" wrapText="1"/>
    </xf>
    <xf numFmtId="166" fontId="110" fillId="26" borderId="19" xfId="0" applyNumberFormat="1" applyFont="1" applyFill="1" applyBorder="1" applyAlignment="1">
      <alignment horizontal="left" vertical="top"/>
    </xf>
    <xf numFmtId="0" fontId="110" fillId="26" borderId="19" xfId="0" applyFont="1" applyFill="1" applyBorder="1" applyAlignment="1">
      <alignment horizontal="left" vertical="top"/>
    </xf>
    <xf numFmtId="166" fontId="83" fillId="26" borderId="19" xfId="0" applyNumberFormat="1" applyFont="1" applyFill="1" applyBorder="1" applyAlignment="1">
      <alignment horizontal="left" vertical="top"/>
    </xf>
    <xf numFmtId="49" fontId="110" fillId="26" borderId="19" xfId="0" applyNumberFormat="1" applyFont="1" applyFill="1" applyBorder="1" applyAlignment="1">
      <alignment horizontal="left" vertical="top"/>
    </xf>
    <xf numFmtId="49" fontId="110" fillId="26" borderId="21" xfId="0" applyNumberFormat="1" applyFont="1" applyFill="1" applyBorder="1" applyAlignment="1">
      <alignment horizontal="left" vertical="top"/>
    </xf>
    <xf numFmtId="0" fontId="83" fillId="26" borderId="19" xfId="0" applyFont="1" applyFill="1" applyBorder="1" applyAlignment="1">
      <alignment horizontal="left" vertical="top"/>
    </xf>
    <xf numFmtId="49" fontId="110" fillId="26" borderId="19" xfId="0" applyNumberFormat="1" applyFont="1" applyFill="1" applyBorder="1" applyAlignment="1">
      <alignment horizontal="left" vertical="top" wrapText="1"/>
    </xf>
    <xf numFmtId="0" fontId="83" fillId="0" borderId="0" xfId="0" applyFont="1" applyAlignment="1">
      <alignment horizontal="left" vertical="top"/>
    </xf>
    <xf numFmtId="166" fontId="103" fillId="26" borderId="14" xfId="0" applyNumberFormat="1" applyFont="1" applyFill="1" applyBorder="1" applyAlignment="1">
      <alignment horizontal="left" vertical="top"/>
    </xf>
    <xf numFmtId="0" fontId="82" fillId="24" borderId="14" xfId="0" applyFont="1" applyFill="1" applyBorder="1" applyAlignment="1">
      <alignment horizontal="left" vertical="top" wrapText="1"/>
    </xf>
    <xf numFmtId="49" fontId="83" fillId="26" borderId="21" xfId="0" applyNumberFormat="1" applyFont="1" applyFill="1" applyBorder="1" applyAlignment="1">
      <alignment horizontal="left" vertical="top" wrapText="1"/>
    </xf>
    <xf numFmtId="166" fontId="84" fillId="26" borderId="14" xfId="0" applyNumberFormat="1" applyFont="1" applyFill="1" applyBorder="1" applyAlignment="1">
      <alignment horizontal="left" vertical="top"/>
    </xf>
    <xf numFmtId="166" fontId="112" fillId="0" borderId="14" xfId="0" applyNumberFormat="1" applyFont="1" applyBorder="1" applyAlignment="1">
      <alignment horizontal="left" vertical="top"/>
    </xf>
    <xf numFmtId="166" fontId="112" fillId="0" borderId="19" xfId="0" applyNumberFormat="1" applyFont="1" applyBorder="1" applyAlignment="1">
      <alignment horizontal="left" vertical="top"/>
    </xf>
    <xf numFmtId="49" fontId="106" fillId="0" borderId="14" xfId="0" applyNumberFormat="1" applyFont="1" applyBorder="1" applyAlignment="1">
      <alignment horizontal="left" vertical="top" wrapText="1"/>
    </xf>
    <xf numFmtId="0" fontId="106" fillId="0" borderId="14" xfId="0" applyFont="1" applyBorder="1" applyAlignment="1">
      <alignment horizontal="left" vertical="top"/>
    </xf>
    <xf numFmtId="166" fontId="112" fillId="21" borderId="14" xfId="0" applyNumberFormat="1" applyFont="1" applyFill="1" applyBorder="1" applyAlignment="1">
      <alignment horizontal="left" vertical="top"/>
    </xf>
    <xf numFmtId="0" fontId="133" fillId="26" borderId="14" xfId="0" applyFont="1" applyFill="1" applyBorder="1" applyAlignment="1">
      <alignment horizontal="left" vertical="top"/>
    </xf>
    <xf numFmtId="166" fontId="111" fillId="0" borderId="14" xfId="0" applyNumberFormat="1" applyFont="1" applyBorder="1" applyAlignment="1">
      <alignment horizontal="left" vertical="top"/>
    </xf>
    <xf numFmtId="9" fontId="112" fillId="21" borderId="14" xfId="20" applyFont="1" applyFill="1" applyBorder="1" applyAlignment="1">
      <alignment horizontal="left" vertical="top"/>
    </xf>
    <xf numFmtId="166" fontId="112" fillId="0" borderId="21" xfId="0" applyNumberFormat="1" applyFont="1" applyBorder="1" applyAlignment="1">
      <alignment horizontal="left" vertical="top"/>
    </xf>
    <xf numFmtId="49" fontId="106" fillId="0" borderId="19" xfId="0" applyNumberFormat="1" applyFont="1" applyBorder="1" applyAlignment="1">
      <alignment horizontal="left" vertical="top" wrapText="1"/>
    </xf>
    <xf numFmtId="49" fontId="106" fillId="26" borderId="14" xfId="0" applyNumberFormat="1" applyFont="1" applyFill="1" applyBorder="1" applyAlignment="1">
      <alignment horizontal="left" vertical="top" wrapText="1"/>
    </xf>
    <xf numFmtId="166" fontId="112" fillId="21" borderId="19" xfId="0" applyNumberFormat="1" applyFont="1" applyFill="1" applyBorder="1" applyAlignment="1">
      <alignment horizontal="left" vertical="top"/>
    </xf>
    <xf numFmtId="0" fontId="134" fillId="27" borderId="14" xfId="0" applyFont="1" applyFill="1" applyBorder="1" applyAlignment="1">
      <alignment horizontal="left" vertical="top" textRotation="90" wrapText="1"/>
    </xf>
    <xf numFmtId="169" fontId="82" fillId="25" borderId="14" xfId="20" applyNumberFormat="1" applyFont="1" applyFill="1" applyBorder="1" applyAlignment="1">
      <alignment horizontal="left" vertical="top" wrapText="1"/>
    </xf>
    <xf numFmtId="166" fontId="103" fillId="25" borderId="14" xfId="0" applyNumberFormat="1" applyFont="1" applyFill="1" applyBorder="1" applyAlignment="1">
      <alignment horizontal="left" vertical="top" wrapText="1"/>
    </xf>
    <xf numFmtId="169" fontId="82" fillId="0" borderId="21" xfId="20" applyNumberFormat="1" applyFont="1" applyBorder="1" applyAlignment="1">
      <alignment horizontal="left" vertical="top"/>
    </xf>
    <xf numFmtId="166" fontId="103" fillId="0" borderId="21" xfId="0" applyNumberFormat="1" applyFont="1" applyBorder="1" applyAlignment="1">
      <alignment horizontal="left" vertical="top"/>
    </xf>
    <xf numFmtId="49" fontId="102" fillId="0" borderId="14" xfId="0" applyNumberFormat="1" applyFont="1" applyBorder="1" applyAlignment="1">
      <alignment horizontal="left" vertical="top" wrapText="1"/>
    </xf>
    <xf numFmtId="169" fontId="82" fillId="21" borderId="21" xfId="20" applyNumberFormat="1" applyFont="1" applyFill="1" applyBorder="1" applyAlignment="1">
      <alignment horizontal="left" vertical="top"/>
    </xf>
    <xf numFmtId="166" fontId="103" fillId="21" borderId="21" xfId="0" applyNumberFormat="1" applyFont="1" applyFill="1" applyBorder="1" applyAlignment="1">
      <alignment horizontal="left" vertical="top"/>
    </xf>
    <xf numFmtId="49" fontId="102" fillId="0" borderId="21" xfId="0" applyNumberFormat="1" applyFont="1" applyBorder="1" applyAlignment="1">
      <alignment horizontal="left" vertical="top" wrapText="1"/>
    </xf>
    <xf numFmtId="169" fontId="84" fillId="26" borderId="21" xfId="20" applyNumberFormat="1" applyFont="1" applyFill="1" applyBorder="1" applyAlignment="1">
      <alignment horizontal="left" vertical="top"/>
    </xf>
    <xf numFmtId="0" fontId="105" fillId="26" borderId="14" xfId="0" applyFont="1" applyFill="1" applyBorder="1" applyAlignment="1">
      <alignment horizontal="left" vertical="top" wrapText="1"/>
    </xf>
    <xf numFmtId="0" fontId="84" fillId="26" borderId="14" xfId="0" applyFont="1" applyFill="1" applyBorder="1" applyAlignment="1">
      <alignment horizontal="left" vertical="top"/>
    </xf>
    <xf numFmtId="166" fontId="114" fillId="26" borderId="14" xfId="0" applyNumberFormat="1" applyFont="1" applyFill="1" applyBorder="1" applyAlignment="1">
      <alignment horizontal="left" vertical="top"/>
    </xf>
    <xf numFmtId="169" fontId="82" fillId="0" borderId="21" xfId="20" applyNumberFormat="1" applyFont="1" applyFill="1" applyBorder="1" applyAlignment="1">
      <alignment horizontal="left" vertical="top"/>
    </xf>
    <xf numFmtId="166" fontId="103" fillId="21" borderId="19" xfId="0" applyNumberFormat="1" applyFont="1" applyFill="1" applyBorder="1" applyAlignment="1">
      <alignment horizontal="left" vertical="top"/>
    </xf>
    <xf numFmtId="49" fontId="82" fillId="23" borderId="14" xfId="0" applyNumberFormat="1" applyFont="1" applyFill="1" applyBorder="1" applyAlignment="1">
      <alignment horizontal="left" vertical="top"/>
    </xf>
    <xf numFmtId="49" fontId="82" fillId="23" borderId="19" xfId="0" applyNumberFormat="1" applyFont="1" applyFill="1" applyBorder="1" applyAlignment="1">
      <alignment horizontal="left" vertical="top" wrapText="1"/>
    </xf>
    <xf numFmtId="49" fontId="83" fillId="23" borderId="19" xfId="0" applyNumberFormat="1" applyFont="1" applyFill="1" applyBorder="1" applyAlignment="1">
      <alignment horizontal="left" vertical="top" textRotation="90"/>
    </xf>
    <xf numFmtId="0" fontId="82" fillId="23" borderId="19" xfId="0" applyFont="1" applyFill="1" applyBorder="1" applyAlignment="1">
      <alignment horizontal="left" vertical="top"/>
    </xf>
    <xf numFmtId="166" fontId="103" fillId="23" borderId="19" xfId="0" applyNumberFormat="1" applyFont="1" applyFill="1" applyBorder="1" applyAlignment="1">
      <alignment horizontal="left" vertical="top"/>
    </xf>
    <xf numFmtId="166" fontId="103" fillId="23" borderId="24" xfId="0" applyNumberFormat="1" applyFont="1" applyFill="1" applyBorder="1" applyAlignment="1">
      <alignment horizontal="left" vertical="top"/>
    </xf>
    <xf numFmtId="0" fontId="82" fillId="23" borderId="21" xfId="0" applyFont="1" applyFill="1" applyBorder="1" applyAlignment="1">
      <alignment horizontal="left" vertical="top"/>
    </xf>
    <xf numFmtId="49" fontId="103" fillId="23" borderId="21" xfId="0" applyNumberFormat="1" applyFont="1" applyFill="1" applyBorder="1" applyAlignment="1">
      <alignment horizontal="left" vertical="top" wrapText="1"/>
    </xf>
    <xf numFmtId="49" fontId="102" fillId="23" borderId="21" xfId="0" applyNumberFormat="1" applyFont="1" applyFill="1" applyBorder="1" applyAlignment="1">
      <alignment horizontal="left" vertical="top" wrapText="1"/>
    </xf>
    <xf numFmtId="49" fontId="82" fillId="23" borderId="21" xfId="0" applyNumberFormat="1" applyFont="1" applyFill="1" applyBorder="1" applyAlignment="1">
      <alignment horizontal="left" vertical="top" wrapText="1"/>
    </xf>
    <xf numFmtId="0" fontId="104" fillId="23" borderId="24" xfId="0" applyFont="1" applyFill="1" applyBorder="1" applyAlignment="1">
      <alignment horizontal="left" vertical="top" wrapText="1"/>
    </xf>
    <xf numFmtId="49" fontId="83" fillId="25" borderId="14" xfId="0" applyNumberFormat="1" applyFont="1" applyFill="1" applyBorder="1" applyAlignment="1">
      <alignment horizontal="left" vertical="top" textRotation="90"/>
    </xf>
    <xf numFmtId="169" fontId="82" fillId="25" borderId="21" xfId="20" applyNumberFormat="1" applyFont="1" applyFill="1" applyBorder="1" applyAlignment="1">
      <alignment horizontal="left" vertical="top"/>
    </xf>
    <xf numFmtId="166" fontId="103" fillId="0" borderId="14" xfId="0" applyNumberFormat="1" applyFont="1" applyBorder="1" applyAlignment="1">
      <alignment horizontal="left" vertical="top"/>
    </xf>
    <xf numFmtId="166" fontId="103" fillId="21" borderId="14" xfId="0" applyNumberFormat="1" applyFont="1" applyFill="1" applyBorder="1" applyAlignment="1">
      <alignment horizontal="left" vertical="top"/>
    </xf>
    <xf numFmtId="0" fontId="110" fillId="27" borderId="11" xfId="0" applyFont="1" applyFill="1" applyBorder="1" applyAlignment="1">
      <alignment horizontal="left" vertical="top" wrapText="1"/>
    </xf>
    <xf numFmtId="0" fontId="110" fillId="27" borderId="6" xfId="0" applyFont="1" applyFill="1" applyBorder="1" applyAlignment="1">
      <alignment horizontal="left" vertical="top" textRotation="90" wrapText="1"/>
    </xf>
    <xf numFmtId="49" fontId="84" fillId="26" borderId="21" xfId="0" applyNumberFormat="1" applyFont="1" applyFill="1" applyBorder="1" applyAlignment="1">
      <alignment horizontal="left" vertical="top" wrapText="1"/>
    </xf>
    <xf numFmtId="49" fontId="113" fillId="26" borderId="19" xfId="0" applyNumberFormat="1" applyFont="1" applyFill="1" applyBorder="1" applyAlignment="1">
      <alignment horizontal="left" vertical="top" wrapText="1"/>
    </xf>
    <xf numFmtId="0" fontId="110" fillId="27" borderId="34" xfId="0" applyFont="1" applyFill="1" applyBorder="1" applyAlignment="1">
      <alignment horizontal="left" vertical="top" wrapText="1"/>
    </xf>
    <xf numFmtId="0" fontId="110" fillId="26" borderId="29" xfId="0" applyFont="1" applyFill="1" applyBorder="1" applyAlignment="1">
      <alignment horizontal="left" vertical="top"/>
    </xf>
    <xf numFmtId="49" fontId="102" fillId="26" borderId="21" xfId="0" applyNumberFormat="1" applyFont="1" applyFill="1" applyBorder="1" applyAlignment="1">
      <alignment horizontal="left" vertical="top" wrapText="1"/>
    </xf>
    <xf numFmtId="49" fontId="102" fillId="26" borderId="14" xfId="0" applyNumberFormat="1" applyFont="1" applyFill="1" applyBorder="1" applyAlignment="1">
      <alignment horizontal="left" vertical="top" wrapText="1"/>
    </xf>
    <xf numFmtId="0" fontId="83" fillId="27" borderId="14" xfId="0" applyFont="1" applyFill="1" applyBorder="1" applyAlignment="1">
      <alignment horizontal="left" vertical="top" textRotation="90" wrapText="1"/>
    </xf>
    <xf numFmtId="169" fontId="82" fillId="26" borderId="21" xfId="20" applyNumberFormat="1" applyFont="1" applyFill="1" applyBorder="1" applyAlignment="1">
      <alignment horizontal="left" vertical="top"/>
    </xf>
    <xf numFmtId="166" fontId="102" fillId="26" borderId="19" xfId="0" applyNumberFormat="1" applyFont="1" applyFill="1" applyBorder="1" applyAlignment="1">
      <alignment horizontal="left" vertical="top"/>
    </xf>
    <xf numFmtId="166" fontId="103" fillId="26" borderId="19" xfId="0" applyNumberFormat="1" applyFont="1" applyFill="1" applyBorder="1" applyAlignment="1">
      <alignment horizontal="left" vertical="top"/>
    </xf>
    <xf numFmtId="0" fontId="110" fillId="27" borderId="14" xfId="0" applyFont="1" applyFill="1" applyBorder="1" applyAlignment="1">
      <alignment horizontal="left" vertical="top" textRotation="90" wrapText="1"/>
    </xf>
    <xf numFmtId="169" fontId="110" fillId="26" borderId="21" xfId="20" applyNumberFormat="1" applyFont="1" applyFill="1" applyBorder="1" applyAlignment="1">
      <alignment horizontal="left" vertical="top"/>
    </xf>
    <xf numFmtId="49" fontId="103" fillId="26" borderId="21" xfId="0" applyNumberFormat="1" applyFont="1" applyFill="1" applyBorder="1" applyAlignment="1">
      <alignment horizontal="left" vertical="top" wrapText="1"/>
    </xf>
    <xf numFmtId="49" fontId="82" fillId="26" borderId="29" xfId="0" applyNumberFormat="1" applyFont="1" applyFill="1" applyBorder="1" applyAlignment="1">
      <alignment horizontal="left" vertical="top"/>
    </xf>
    <xf numFmtId="0" fontId="83" fillId="27" borderId="19" xfId="0" applyFont="1" applyFill="1" applyBorder="1" applyAlignment="1">
      <alignment horizontal="left" vertical="top" wrapText="1"/>
    </xf>
    <xf numFmtId="0" fontId="83" fillId="27" borderId="19" xfId="0" applyFont="1" applyFill="1" applyBorder="1" applyAlignment="1">
      <alignment horizontal="left" vertical="top" textRotation="90" wrapText="1"/>
    </xf>
    <xf numFmtId="49" fontId="103" fillId="26" borderId="24" xfId="0" applyNumberFormat="1" applyFont="1" applyFill="1" applyBorder="1" applyAlignment="1">
      <alignment horizontal="left" vertical="top" wrapText="1"/>
    </xf>
    <xf numFmtId="49" fontId="83" fillId="17" borderId="19" xfId="0" applyNumberFormat="1" applyFont="1" applyFill="1" applyBorder="1" applyAlignment="1">
      <alignment horizontal="left" vertical="top" wrapText="1"/>
    </xf>
    <xf numFmtId="0" fontId="102" fillId="11" borderId="6" xfId="0" applyFont="1" applyFill="1" applyBorder="1" applyAlignment="1">
      <alignment horizontal="left" vertical="top"/>
    </xf>
    <xf numFmtId="166" fontId="103" fillId="11" borderId="14" xfId="0" applyNumberFormat="1" applyFont="1" applyFill="1" applyBorder="1" applyAlignment="1">
      <alignment horizontal="left" vertical="top"/>
    </xf>
    <xf numFmtId="0" fontId="82" fillId="0" borderId="0" xfId="0" applyFont="1" applyAlignment="1">
      <alignment horizontal="left" vertical="top"/>
    </xf>
    <xf numFmtId="0" fontId="102" fillId="0" borderId="14" xfId="0" applyFont="1" applyBorder="1" applyAlignment="1">
      <alignment horizontal="left" vertical="top"/>
    </xf>
    <xf numFmtId="49" fontId="82" fillId="26" borderId="7" xfId="0" applyNumberFormat="1" applyFont="1" applyFill="1" applyBorder="1" applyAlignment="1">
      <alignment horizontal="left" vertical="top"/>
    </xf>
    <xf numFmtId="169" fontId="82" fillId="0" borderId="24" xfId="20" applyNumberFormat="1" applyFont="1" applyFill="1" applyBorder="1" applyAlignment="1">
      <alignment horizontal="left" vertical="top"/>
    </xf>
    <xf numFmtId="0" fontId="83" fillId="27" borderId="15" xfId="0" applyFont="1" applyFill="1" applyBorder="1" applyAlignment="1">
      <alignment horizontal="left" vertical="top" textRotation="90" wrapText="1"/>
    </xf>
    <xf numFmtId="169" fontId="82" fillId="0" borderId="14" xfId="20" applyNumberFormat="1" applyFont="1" applyFill="1" applyBorder="1" applyAlignment="1">
      <alignment horizontal="left" vertical="top"/>
    </xf>
    <xf numFmtId="0" fontId="110" fillId="27" borderId="15" xfId="0" applyFont="1" applyFill="1" applyBorder="1" applyAlignment="1">
      <alignment horizontal="left" vertical="top" textRotation="90" wrapText="1"/>
    </xf>
    <xf numFmtId="169" fontId="110" fillId="26" borderId="14" xfId="20" applyNumberFormat="1" applyFont="1" applyFill="1" applyBorder="1" applyAlignment="1">
      <alignment horizontal="left" vertical="top"/>
    </xf>
    <xf numFmtId="49" fontId="114" fillId="26" borderId="14" xfId="0" applyNumberFormat="1" applyFont="1" applyFill="1" applyBorder="1" applyAlignment="1">
      <alignment horizontal="left" vertical="top" wrapText="1"/>
    </xf>
    <xf numFmtId="49" fontId="113" fillId="26" borderId="14" xfId="0" applyNumberFormat="1" applyFont="1" applyFill="1" applyBorder="1" applyAlignment="1">
      <alignment horizontal="left" vertical="top" wrapText="1"/>
    </xf>
    <xf numFmtId="0" fontId="82" fillId="21" borderId="23" xfId="0" applyFont="1" applyFill="1" applyBorder="1" applyAlignment="1">
      <alignment horizontal="left" vertical="top"/>
    </xf>
    <xf numFmtId="166" fontId="114" fillId="26" borderId="19" xfId="0" applyNumberFormat="1" applyFont="1" applyFill="1" applyBorder="1" applyAlignment="1">
      <alignment horizontal="left" vertical="top"/>
    </xf>
    <xf numFmtId="49" fontId="84" fillId="26" borderId="6" xfId="0" applyNumberFormat="1" applyFont="1" applyFill="1" applyBorder="1" applyAlignment="1">
      <alignment horizontal="left" vertical="top"/>
    </xf>
    <xf numFmtId="166" fontId="113" fillId="26" borderId="19" xfId="0" applyNumberFormat="1" applyFont="1" applyFill="1" applyBorder="1" applyAlignment="1">
      <alignment horizontal="left" vertical="top"/>
    </xf>
    <xf numFmtId="49" fontId="115" fillId="26" borderId="14" xfId="0" applyNumberFormat="1" applyFont="1" applyFill="1" applyBorder="1" applyAlignment="1">
      <alignment horizontal="left" vertical="top"/>
    </xf>
    <xf numFmtId="0" fontId="115" fillId="27" borderId="14" xfId="0" applyFont="1" applyFill="1" applyBorder="1" applyAlignment="1">
      <alignment horizontal="left" vertical="top" wrapText="1"/>
    </xf>
    <xf numFmtId="0" fontId="115" fillId="27" borderId="14" xfId="0" applyFont="1" applyFill="1" applyBorder="1" applyAlignment="1">
      <alignment horizontal="left" vertical="top" textRotation="90" wrapText="1"/>
    </xf>
    <xf numFmtId="0" fontId="115" fillId="26" borderId="14" xfId="0" applyFont="1" applyFill="1" applyBorder="1" applyAlignment="1">
      <alignment horizontal="left" vertical="top"/>
    </xf>
    <xf numFmtId="169" fontId="115" fillId="26" borderId="21" xfId="20" applyNumberFormat="1" applyFont="1" applyFill="1" applyBorder="1" applyAlignment="1">
      <alignment horizontal="left" vertical="top"/>
    </xf>
    <xf numFmtId="49" fontId="83" fillId="17" borderId="14" xfId="0" applyNumberFormat="1" applyFont="1" applyFill="1" applyBorder="1" applyAlignment="1">
      <alignment horizontal="left" vertical="top" wrapText="1"/>
    </xf>
    <xf numFmtId="166" fontId="115" fillId="26" borderId="19" xfId="0" applyNumberFormat="1" applyFont="1" applyFill="1" applyBorder="1" applyAlignment="1">
      <alignment horizontal="left" vertical="top"/>
    </xf>
    <xf numFmtId="0" fontId="115" fillId="26" borderId="19" xfId="0" applyFont="1" applyFill="1" applyBorder="1" applyAlignment="1">
      <alignment horizontal="left" vertical="top"/>
    </xf>
    <xf numFmtId="0" fontId="110" fillId="27" borderId="14" xfId="0" quotePrefix="1" applyFont="1" applyFill="1" applyBorder="1" applyAlignment="1">
      <alignment horizontal="left" vertical="top" wrapText="1"/>
    </xf>
    <xf numFmtId="0" fontId="83" fillId="0" borderId="7" xfId="0" applyFont="1" applyBorder="1" applyAlignment="1">
      <alignment horizontal="left" vertical="top"/>
    </xf>
    <xf numFmtId="166" fontId="103" fillId="0" borderId="19" xfId="0" applyNumberFormat="1" applyFont="1" applyBorder="1" applyAlignment="1">
      <alignment horizontal="left" vertical="top"/>
    </xf>
    <xf numFmtId="166" fontId="103" fillId="0" borderId="24" xfId="0" applyNumberFormat="1" applyFont="1" applyBorder="1" applyAlignment="1">
      <alignment horizontal="left" vertical="top"/>
    </xf>
    <xf numFmtId="0" fontId="83" fillId="24" borderId="14" xfId="0" applyFont="1" applyFill="1" applyBorder="1" applyAlignment="1">
      <alignment horizontal="left" vertical="top" textRotation="90" wrapText="1"/>
    </xf>
    <xf numFmtId="0" fontId="83" fillId="27" borderId="34" xfId="0" applyFont="1" applyFill="1" applyBorder="1" applyAlignment="1">
      <alignment horizontal="left" vertical="top" wrapText="1"/>
    </xf>
    <xf numFmtId="0" fontId="83" fillId="27" borderId="7" xfId="0" applyFont="1" applyFill="1" applyBorder="1" applyAlignment="1">
      <alignment horizontal="left" vertical="top" textRotation="90" wrapText="1"/>
    </xf>
    <xf numFmtId="0" fontId="82" fillId="26" borderId="29" xfId="0" applyFont="1" applyFill="1" applyBorder="1" applyAlignment="1">
      <alignment horizontal="left" vertical="top"/>
    </xf>
    <xf numFmtId="0" fontId="82" fillId="26" borderId="24" xfId="0" applyFont="1" applyFill="1" applyBorder="1" applyAlignment="1">
      <alignment horizontal="left" vertical="top"/>
    </xf>
    <xf numFmtId="49" fontId="103" fillId="0" borderId="21" xfId="0" applyNumberFormat="1" applyFont="1" applyBorder="1" applyAlignment="1">
      <alignment horizontal="left" vertical="top" wrapText="1"/>
    </xf>
    <xf numFmtId="49" fontId="82" fillId="25" borderId="0" xfId="0" applyNumberFormat="1" applyFont="1" applyFill="1" applyAlignment="1">
      <alignment horizontal="left" vertical="top"/>
    </xf>
    <xf numFmtId="0" fontId="82" fillId="24" borderId="15" xfId="0" applyFont="1" applyFill="1" applyBorder="1" applyAlignment="1">
      <alignment horizontal="left" vertical="top" textRotation="90" wrapText="1"/>
    </xf>
    <xf numFmtId="166" fontId="103" fillId="25" borderId="19" xfId="0" applyNumberFormat="1" applyFont="1" applyFill="1" applyBorder="1" applyAlignment="1">
      <alignment horizontal="left" vertical="top"/>
    </xf>
    <xf numFmtId="169" fontId="82" fillId="21" borderId="14" xfId="20" applyNumberFormat="1" applyFont="1" applyFill="1" applyBorder="1" applyAlignment="1">
      <alignment horizontal="left" vertical="top"/>
    </xf>
    <xf numFmtId="169" fontId="84" fillId="26" borderId="14" xfId="20" applyNumberFormat="1" applyFont="1" applyFill="1" applyBorder="1" applyAlignment="1">
      <alignment horizontal="left" vertical="top"/>
    </xf>
    <xf numFmtId="49" fontId="113" fillId="26" borderId="21" xfId="0" applyNumberFormat="1" applyFont="1" applyFill="1" applyBorder="1" applyAlignment="1">
      <alignment horizontal="left" vertical="top" wrapText="1"/>
    </xf>
    <xf numFmtId="49" fontId="114" fillId="26" borderId="21" xfId="0" applyNumberFormat="1" applyFont="1" applyFill="1" applyBorder="1" applyAlignment="1">
      <alignment horizontal="left" vertical="top" wrapText="1"/>
    </xf>
    <xf numFmtId="49" fontId="82" fillId="26" borderId="15" xfId="0" applyNumberFormat="1" applyFont="1" applyFill="1" applyBorder="1" applyAlignment="1">
      <alignment horizontal="left" vertical="top"/>
    </xf>
    <xf numFmtId="49" fontId="103" fillId="26" borderId="14" xfId="0" applyNumberFormat="1" applyFont="1" applyFill="1" applyBorder="1" applyAlignment="1">
      <alignment horizontal="left" vertical="top"/>
    </xf>
    <xf numFmtId="0" fontId="110" fillId="27" borderId="8" xfId="0" applyFont="1" applyFill="1" applyBorder="1" applyAlignment="1">
      <alignment horizontal="left" vertical="top" textRotation="90" wrapText="1"/>
    </xf>
    <xf numFmtId="49" fontId="83" fillId="26" borderId="33" xfId="0" applyNumberFormat="1" applyFont="1" applyFill="1" applyBorder="1" applyAlignment="1">
      <alignment horizontal="left" vertical="top" wrapText="1"/>
    </xf>
    <xf numFmtId="0" fontId="110" fillId="26" borderId="16" xfId="0" applyFont="1" applyFill="1" applyBorder="1" applyAlignment="1">
      <alignment horizontal="left" vertical="top"/>
    </xf>
    <xf numFmtId="49" fontId="102" fillId="26" borderId="19" xfId="0" applyNumberFormat="1" applyFont="1" applyFill="1" applyBorder="1" applyAlignment="1">
      <alignment horizontal="left" vertical="top" wrapText="1"/>
    </xf>
    <xf numFmtId="0" fontId="110" fillId="26" borderId="8" xfId="0" applyFont="1" applyFill="1" applyBorder="1" applyAlignment="1">
      <alignment horizontal="left" vertical="top"/>
    </xf>
    <xf numFmtId="0" fontId="82" fillId="18" borderId="14" xfId="0" applyFont="1" applyFill="1" applyBorder="1" applyAlignment="1">
      <alignment horizontal="left" vertical="top" wrapText="1"/>
    </xf>
    <xf numFmtId="169" fontId="82" fillId="17" borderId="21" xfId="20" applyNumberFormat="1" applyFont="1" applyFill="1" applyBorder="1" applyAlignment="1">
      <alignment horizontal="left" vertical="top" wrapText="1"/>
    </xf>
    <xf numFmtId="0" fontId="103" fillId="18" borderId="14" xfId="0" applyFont="1" applyFill="1" applyBorder="1" applyAlignment="1">
      <alignment horizontal="left" vertical="top" wrapText="1"/>
    </xf>
    <xf numFmtId="166" fontId="103" fillId="0" borderId="21" xfId="0" applyNumberFormat="1" applyFont="1" applyBorder="1" applyAlignment="1">
      <alignment horizontal="left" vertical="top" wrapText="1"/>
    </xf>
    <xf numFmtId="166" fontId="103" fillId="26" borderId="33" xfId="0" applyNumberFormat="1" applyFont="1" applyFill="1" applyBorder="1" applyAlignment="1">
      <alignment horizontal="left" vertical="top"/>
    </xf>
    <xf numFmtId="166" fontId="103" fillId="0" borderId="14" xfId="0" applyNumberFormat="1" applyFont="1" applyBorder="1" applyAlignment="1">
      <alignment horizontal="left" vertical="top" wrapText="1"/>
    </xf>
    <xf numFmtId="0" fontId="82" fillId="17" borderId="14" xfId="0" applyFont="1" applyFill="1" applyBorder="1" applyAlignment="1">
      <alignment horizontal="left" vertical="top" wrapText="1"/>
    </xf>
    <xf numFmtId="9" fontId="112" fillId="0" borderId="21" xfId="20" applyFont="1" applyBorder="1" applyAlignment="1">
      <alignment horizontal="left" vertical="top"/>
    </xf>
    <xf numFmtId="166" fontId="112" fillId="0" borderId="8" xfId="0" applyNumberFormat="1" applyFont="1" applyBorder="1" applyAlignment="1">
      <alignment horizontal="left" vertical="top"/>
    </xf>
    <xf numFmtId="166" fontId="112" fillId="0" borderId="15" xfId="0" applyNumberFormat="1" applyFont="1" applyBorder="1" applyAlignment="1">
      <alignment horizontal="left" vertical="top"/>
    </xf>
    <xf numFmtId="166" fontId="112" fillId="0" borderId="0" xfId="0" applyNumberFormat="1" applyFont="1" applyAlignment="1">
      <alignment horizontal="left" vertical="top"/>
    </xf>
    <xf numFmtId="0" fontId="106" fillId="0" borderId="6" xfId="0" applyFont="1" applyBorder="1" applyAlignment="1">
      <alignment horizontal="left" vertical="top"/>
    </xf>
    <xf numFmtId="166" fontId="112" fillId="21" borderId="15" xfId="0" applyNumberFormat="1" applyFont="1" applyFill="1" applyBorder="1" applyAlignment="1">
      <alignment horizontal="left" vertical="top"/>
    </xf>
    <xf numFmtId="0" fontId="112" fillId="21" borderId="7" xfId="0" applyFont="1" applyFill="1" applyBorder="1" applyAlignment="1">
      <alignment horizontal="left" vertical="top"/>
    </xf>
    <xf numFmtId="166" fontId="112" fillId="0" borderId="29" xfId="0" applyNumberFormat="1" applyFont="1" applyBorder="1" applyAlignment="1">
      <alignment horizontal="left" vertical="top"/>
    </xf>
    <xf numFmtId="0" fontId="106" fillId="0" borderId="7" xfId="0" applyFont="1" applyBorder="1" applyAlignment="1">
      <alignment horizontal="left" vertical="top"/>
    </xf>
    <xf numFmtId="166" fontId="112" fillId="0" borderId="31" xfId="0" applyNumberFormat="1" applyFont="1" applyBorder="1" applyAlignment="1">
      <alignment horizontal="left" vertical="top"/>
    </xf>
    <xf numFmtId="0" fontId="106" fillId="0" borderId="9" xfId="0" applyFont="1" applyBorder="1" applyAlignment="1">
      <alignment horizontal="left" vertical="top"/>
    </xf>
    <xf numFmtId="166" fontId="111" fillId="0" borderId="19" xfId="0" applyNumberFormat="1" applyFont="1" applyBorder="1" applyAlignment="1">
      <alignment horizontal="left" vertical="top"/>
    </xf>
    <xf numFmtId="166" fontId="111" fillId="21" borderId="19" xfId="0" applyNumberFormat="1" applyFont="1" applyFill="1" applyBorder="1" applyAlignment="1">
      <alignment horizontal="left" vertical="top"/>
    </xf>
    <xf numFmtId="0" fontId="109" fillId="11" borderId="0" xfId="0" applyFont="1" applyFill="1" applyAlignment="1">
      <alignment horizontal="left" vertical="top"/>
    </xf>
    <xf numFmtId="49" fontId="133" fillId="26" borderId="16" xfId="0" applyNumberFormat="1" applyFont="1" applyFill="1" applyBorder="1" applyAlignment="1">
      <alignment horizontal="left" vertical="top"/>
    </xf>
    <xf numFmtId="0" fontId="140" fillId="26" borderId="7" xfId="0" applyFont="1" applyFill="1" applyBorder="1" applyAlignment="1">
      <alignment horizontal="left" vertical="top" wrapText="1"/>
    </xf>
    <xf numFmtId="166" fontId="140" fillId="26" borderId="8" xfId="0" applyNumberFormat="1" applyFont="1" applyFill="1" applyBorder="1" applyAlignment="1">
      <alignment horizontal="left" vertical="top"/>
    </xf>
    <xf numFmtId="166" fontId="140" fillId="26" borderId="14" xfId="0" applyNumberFormat="1" applyFont="1" applyFill="1" applyBorder="1" applyAlignment="1">
      <alignment horizontal="left" vertical="top"/>
    </xf>
    <xf numFmtId="166" fontId="141" fillId="26" borderId="14" xfId="0" applyNumberFormat="1" applyFont="1" applyFill="1" applyBorder="1" applyAlignment="1">
      <alignment horizontal="left" vertical="top"/>
    </xf>
    <xf numFmtId="166" fontId="133" fillId="26" borderId="14" xfId="0" applyNumberFormat="1" applyFont="1" applyFill="1" applyBorder="1" applyAlignment="1">
      <alignment horizontal="left" vertical="top"/>
    </xf>
    <xf numFmtId="166" fontId="133" fillId="26" borderId="15" xfId="0" applyNumberFormat="1" applyFont="1" applyFill="1" applyBorder="1" applyAlignment="1">
      <alignment horizontal="left" vertical="top"/>
    </xf>
    <xf numFmtId="49" fontId="135" fillId="26" borderId="21" xfId="0" applyNumberFormat="1" applyFont="1" applyFill="1" applyBorder="1" applyAlignment="1">
      <alignment horizontal="left" vertical="top" wrapText="1"/>
    </xf>
    <xf numFmtId="49" fontId="136" fillId="26" borderId="21" xfId="0" applyNumberFormat="1" applyFont="1" applyFill="1" applyBorder="1" applyAlignment="1">
      <alignment horizontal="left" vertical="top" wrapText="1"/>
    </xf>
    <xf numFmtId="49" fontId="111" fillId="26" borderId="21" xfId="0" applyNumberFormat="1" applyFont="1" applyFill="1" applyBorder="1" applyAlignment="1">
      <alignment horizontal="left" vertical="top" wrapText="1"/>
    </xf>
    <xf numFmtId="49" fontId="106" fillId="26" borderId="21" xfId="0" applyNumberFormat="1" applyFont="1" applyFill="1" applyBorder="1" applyAlignment="1">
      <alignment horizontal="left" vertical="top" wrapText="1"/>
    </xf>
    <xf numFmtId="49" fontId="135" fillId="26" borderId="14" xfId="0" applyNumberFormat="1" applyFont="1" applyFill="1" applyBorder="1" applyAlignment="1">
      <alignment horizontal="left" vertical="top" wrapText="1"/>
    </xf>
    <xf numFmtId="49" fontId="111" fillId="26" borderId="14" xfId="0" applyNumberFormat="1" applyFont="1" applyFill="1" applyBorder="1" applyAlignment="1">
      <alignment horizontal="left" vertical="top" wrapText="1"/>
    </xf>
    <xf numFmtId="166" fontId="140" fillId="28" borderId="8" xfId="0" applyNumberFormat="1" applyFont="1" applyFill="1" applyBorder="1" applyAlignment="1">
      <alignment horizontal="left" vertical="top"/>
    </xf>
    <xf numFmtId="166" fontId="140" fillId="28" borderId="14" xfId="0" applyNumberFormat="1" applyFont="1" applyFill="1" applyBorder="1" applyAlignment="1">
      <alignment horizontal="left" vertical="top"/>
    </xf>
    <xf numFmtId="166" fontId="141" fillId="28" borderId="14" xfId="0" applyNumberFormat="1" applyFont="1" applyFill="1" applyBorder="1" applyAlignment="1">
      <alignment horizontal="left" vertical="top"/>
    </xf>
    <xf numFmtId="166" fontId="140" fillId="28" borderId="6" xfId="0" applyNumberFormat="1" applyFont="1" applyFill="1" applyBorder="1" applyAlignment="1">
      <alignment horizontal="left" vertical="top"/>
    </xf>
    <xf numFmtId="166" fontId="140" fillId="26" borderId="8" xfId="3" applyNumberFormat="1" applyFont="1" applyFill="1" applyBorder="1" applyAlignment="1">
      <alignment horizontal="left" vertical="top"/>
    </xf>
    <xf numFmtId="166" fontId="140" fillId="26" borderId="14" xfId="3" applyNumberFormat="1" applyFont="1" applyFill="1" applyBorder="1" applyAlignment="1">
      <alignment horizontal="left" vertical="top"/>
    </xf>
    <xf numFmtId="166" fontId="141" fillId="26" borderId="14" xfId="3" applyNumberFormat="1" applyFont="1" applyFill="1" applyBorder="1" applyAlignment="1">
      <alignment horizontal="left" vertical="top"/>
    </xf>
    <xf numFmtId="0" fontId="134" fillId="27" borderId="19" xfId="0" applyFont="1" applyFill="1" applyBorder="1" applyAlignment="1">
      <alignment horizontal="left" vertical="top" textRotation="90" wrapText="1"/>
    </xf>
    <xf numFmtId="0" fontId="133" fillId="26" borderId="19" xfId="0" applyFont="1" applyFill="1" applyBorder="1" applyAlignment="1">
      <alignment horizontal="left" vertical="top"/>
    </xf>
    <xf numFmtId="166" fontId="140" fillId="28" borderId="29" xfId="0" applyNumberFormat="1" applyFont="1" applyFill="1" applyBorder="1" applyAlignment="1">
      <alignment horizontal="left" vertical="top"/>
    </xf>
    <xf numFmtId="166" fontId="133" fillId="26" borderId="19" xfId="0" applyNumberFormat="1" applyFont="1" applyFill="1" applyBorder="1" applyAlignment="1">
      <alignment horizontal="left" vertical="top"/>
    </xf>
    <xf numFmtId="166" fontId="133" fillId="26" borderId="31" xfId="0" applyNumberFormat="1" applyFont="1" applyFill="1" applyBorder="1" applyAlignment="1">
      <alignment horizontal="left" vertical="top"/>
    </xf>
    <xf numFmtId="166" fontId="133" fillId="26" borderId="65" xfId="0" applyNumberFormat="1" applyFont="1" applyFill="1" applyBorder="1" applyAlignment="1">
      <alignment horizontal="left" vertical="top"/>
    </xf>
    <xf numFmtId="0" fontId="112" fillId="17" borderId="14" xfId="0" applyFont="1" applyFill="1" applyBorder="1" applyAlignment="1">
      <alignment horizontal="left" vertical="top" wrapText="1"/>
    </xf>
    <xf numFmtId="0" fontId="112" fillId="17" borderId="15" xfId="0" applyFont="1" applyFill="1" applyBorder="1" applyAlignment="1">
      <alignment horizontal="left" vertical="top" wrapText="1"/>
    </xf>
    <xf numFmtId="166" fontId="112" fillId="0" borderId="33" xfId="0" applyNumberFormat="1" applyFont="1" applyBorder="1" applyAlignment="1">
      <alignment horizontal="left" vertical="top" wrapText="1"/>
    </xf>
    <xf numFmtId="166" fontId="112" fillId="0" borderId="21" xfId="0" applyNumberFormat="1" applyFont="1" applyBorder="1" applyAlignment="1">
      <alignment horizontal="left" vertical="top" wrapText="1"/>
    </xf>
    <xf numFmtId="9" fontId="112" fillId="0" borderId="21" xfId="20" applyFont="1" applyBorder="1" applyAlignment="1">
      <alignment horizontal="left" vertical="top" wrapText="1"/>
    </xf>
    <xf numFmtId="166" fontId="112" fillId="0" borderId="0" xfId="0" applyNumberFormat="1" applyFont="1" applyAlignment="1">
      <alignment horizontal="left" vertical="top" wrapText="1"/>
    </xf>
    <xf numFmtId="166" fontId="111" fillId="0" borderId="36" xfId="0" applyNumberFormat="1" applyFont="1" applyBorder="1" applyAlignment="1">
      <alignment horizontal="left" vertical="top" wrapText="1"/>
    </xf>
    <xf numFmtId="166" fontId="112" fillId="0" borderId="17" xfId="0" applyNumberFormat="1" applyFont="1" applyBorder="1" applyAlignment="1">
      <alignment horizontal="left" vertical="top"/>
    </xf>
    <xf numFmtId="166" fontId="111" fillId="0" borderId="0" xfId="0" applyNumberFormat="1" applyFont="1" applyAlignment="1">
      <alignment horizontal="left" vertical="top"/>
    </xf>
    <xf numFmtId="166" fontId="134" fillId="0" borderId="14" xfId="0" applyNumberFormat="1" applyFont="1" applyBorder="1" applyAlignment="1">
      <alignment horizontal="left" vertical="top"/>
    </xf>
    <xf numFmtId="166" fontId="112" fillId="0" borderId="52" xfId="0" applyNumberFormat="1" applyFont="1" applyBorder="1" applyAlignment="1">
      <alignment horizontal="left" vertical="top"/>
    </xf>
    <xf numFmtId="166" fontId="112" fillId="0" borderId="7" xfId="0" applyNumberFormat="1" applyFont="1" applyBorder="1" applyAlignment="1">
      <alignment horizontal="left" vertical="top"/>
    </xf>
    <xf numFmtId="166" fontId="112" fillId="0" borderId="35" xfId="0" applyNumberFormat="1" applyFont="1" applyBorder="1" applyAlignment="1">
      <alignment horizontal="left" vertical="top" wrapText="1"/>
    </xf>
    <xf numFmtId="166" fontId="112" fillId="0" borderId="15" xfId="0" applyNumberFormat="1" applyFont="1" applyBorder="1" applyAlignment="1">
      <alignment horizontal="left" vertical="top" wrapText="1"/>
    </xf>
    <xf numFmtId="166" fontId="112" fillId="0" borderId="14" xfId="0" applyNumberFormat="1" applyFont="1" applyBorder="1" applyAlignment="1">
      <alignment horizontal="left" vertical="top" wrapText="1"/>
    </xf>
    <xf numFmtId="49" fontId="135" fillId="26" borderId="19" xfId="0" applyNumberFormat="1" applyFont="1" applyFill="1" applyBorder="1" applyAlignment="1">
      <alignment horizontal="left" vertical="top" wrapText="1"/>
    </xf>
    <xf numFmtId="49" fontId="136" fillId="26" borderId="24" xfId="0" applyNumberFormat="1" applyFont="1" applyFill="1" applyBorder="1" applyAlignment="1">
      <alignment horizontal="left" vertical="top" wrapText="1"/>
    </xf>
    <xf numFmtId="49" fontId="111" fillId="26" borderId="19" xfId="0" applyNumberFormat="1" applyFont="1" applyFill="1" applyBorder="1" applyAlignment="1">
      <alignment horizontal="left" vertical="top" wrapText="1"/>
    </xf>
    <xf numFmtId="49" fontId="106" fillId="26" borderId="19" xfId="0" applyNumberFormat="1" applyFont="1" applyFill="1" applyBorder="1" applyAlignment="1">
      <alignment horizontal="left" vertical="top" wrapText="1"/>
    </xf>
    <xf numFmtId="166" fontId="103" fillId="30" borderId="14" xfId="0" applyNumberFormat="1" applyFont="1" applyFill="1" applyBorder="1" applyAlignment="1">
      <alignment horizontal="left" vertical="top"/>
    </xf>
    <xf numFmtId="166" fontId="82" fillId="30" borderId="14" xfId="0" applyNumberFormat="1" applyFont="1" applyFill="1" applyBorder="1" applyAlignment="1">
      <alignment horizontal="left" vertical="top"/>
    </xf>
    <xf numFmtId="166" fontId="102" fillId="30" borderId="14" xfId="0" applyNumberFormat="1" applyFont="1" applyFill="1" applyBorder="1" applyAlignment="1">
      <alignment horizontal="left" vertical="top"/>
    </xf>
    <xf numFmtId="166" fontId="83" fillId="30" borderId="14" xfId="0" applyNumberFormat="1" applyFont="1" applyFill="1" applyBorder="1" applyAlignment="1">
      <alignment horizontal="left" vertical="top"/>
    </xf>
    <xf numFmtId="9" fontId="110" fillId="26" borderId="14" xfId="20" applyFont="1" applyFill="1" applyBorder="1" applyAlignment="1">
      <alignment horizontal="left" vertical="top"/>
    </xf>
    <xf numFmtId="1" fontId="83" fillId="26" borderId="14" xfId="0" applyNumberFormat="1" applyFont="1" applyFill="1" applyBorder="1" applyAlignment="1">
      <alignment horizontal="left" vertical="top"/>
    </xf>
    <xf numFmtId="0" fontId="83" fillId="30" borderId="14" xfId="0" applyFont="1" applyFill="1" applyBorder="1" applyAlignment="1">
      <alignment horizontal="left" vertical="top"/>
    </xf>
    <xf numFmtId="49" fontId="82" fillId="30" borderId="14" xfId="0" applyNumberFormat="1" applyFont="1" applyFill="1" applyBorder="1" applyAlignment="1">
      <alignment horizontal="left" vertical="top" wrapText="1"/>
    </xf>
    <xf numFmtId="0" fontId="82" fillId="30" borderId="14" xfId="0" applyFont="1" applyFill="1" applyBorder="1" applyAlignment="1">
      <alignment horizontal="left" vertical="top"/>
    </xf>
    <xf numFmtId="9" fontId="82" fillId="0" borderId="14" xfId="20" applyFont="1" applyBorder="1" applyAlignment="1">
      <alignment horizontal="left" vertical="top" wrapText="1"/>
    </xf>
    <xf numFmtId="0" fontId="106" fillId="0" borderId="0" xfId="0" applyFont="1" applyAlignment="1">
      <alignment vertical="center"/>
    </xf>
    <xf numFmtId="0" fontId="78" fillId="0" borderId="14" xfId="0" applyFont="1" applyBorder="1" applyAlignment="1">
      <alignment horizontal="left" vertical="top"/>
    </xf>
    <xf numFmtId="0" fontId="78" fillId="0" borderId="14" xfId="0" applyFont="1" applyBorder="1" applyAlignment="1">
      <alignment horizontal="left" vertical="top" wrapText="1"/>
    </xf>
    <xf numFmtId="166" fontId="78" fillId="0" borderId="14" xfId="0" applyNumberFormat="1" applyFont="1" applyBorder="1" applyAlignment="1">
      <alignment horizontal="left" vertical="top"/>
    </xf>
    <xf numFmtId="9" fontId="78" fillId="0" borderId="14" xfId="20" applyFont="1" applyFill="1" applyBorder="1" applyAlignment="1">
      <alignment horizontal="left" vertical="top"/>
    </xf>
    <xf numFmtId="0" fontId="77" fillId="0" borderId="14" xfId="0" applyFont="1" applyBorder="1" applyAlignment="1">
      <alignment horizontal="left" vertical="top" wrapText="1"/>
    </xf>
    <xf numFmtId="166" fontId="77" fillId="21" borderId="14" xfId="0" applyNumberFormat="1" applyFont="1" applyFill="1" applyBorder="1" applyAlignment="1">
      <alignment horizontal="left" vertical="top" wrapText="1"/>
    </xf>
    <xf numFmtId="9" fontId="77" fillId="21" borderId="14" xfId="20" applyFont="1" applyFill="1" applyBorder="1" applyAlignment="1">
      <alignment horizontal="left" vertical="top"/>
    </xf>
    <xf numFmtId="166" fontId="78" fillId="0" borderId="14" xfId="0" applyNumberFormat="1" applyFont="1" applyBorder="1" applyAlignment="1">
      <alignment horizontal="left" vertical="top" wrapText="1"/>
    </xf>
    <xf numFmtId="2" fontId="78" fillId="0" borderId="14" xfId="0" quotePrefix="1" applyNumberFormat="1" applyFont="1" applyBorder="1" applyAlignment="1">
      <alignment horizontal="left" vertical="top" wrapText="1"/>
    </xf>
    <xf numFmtId="166" fontId="78" fillId="0" borderId="14" xfId="0" quotePrefix="1" applyNumberFormat="1" applyFont="1" applyBorder="1" applyAlignment="1">
      <alignment horizontal="left" vertical="top" wrapText="1"/>
    </xf>
    <xf numFmtId="9" fontId="78" fillId="0" borderId="14" xfId="20" quotePrefix="1" applyFont="1" applyFill="1" applyBorder="1" applyAlignment="1">
      <alignment horizontal="left" vertical="top" wrapText="1"/>
    </xf>
    <xf numFmtId="2" fontId="98" fillId="26" borderId="14" xfId="0" quotePrefix="1" applyNumberFormat="1" applyFont="1" applyFill="1" applyBorder="1" applyAlignment="1">
      <alignment horizontal="left" vertical="top" wrapText="1"/>
    </xf>
    <xf numFmtId="2" fontId="98" fillId="0" borderId="14" xfId="0" quotePrefix="1" applyNumberFormat="1" applyFont="1" applyBorder="1" applyAlignment="1">
      <alignment horizontal="left" vertical="top" wrapText="1"/>
    </xf>
    <xf numFmtId="166" fontId="78" fillId="21" borderId="14" xfId="0" applyNumberFormat="1" applyFont="1" applyFill="1" applyBorder="1" applyAlignment="1">
      <alignment horizontal="left" vertical="top" wrapText="1"/>
    </xf>
    <xf numFmtId="9" fontId="78" fillId="21" borderId="14" xfId="20" quotePrefix="1" applyFont="1" applyFill="1" applyBorder="1" applyAlignment="1">
      <alignment horizontal="left" vertical="top" wrapText="1"/>
    </xf>
    <xf numFmtId="166" fontId="77" fillId="17" borderId="14" xfId="0" applyNumberFormat="1" applyFont="1" applyFill="1" applyBorder="1" applyAlignment="1">
      <alignment horizontal="left" vertical="top"/>
    </xf>
    <xf numFmtId="9" fontId="77" fillId="17" borderId="14" xfId="20" quotePrefix="1" applyFont="1" applyFill="1" applyBorder="1" applyAlignment="1">
      <alignment horizontal="left" vertical="top" wrapText="1"/>
    </xf>
    <xf numFmtId="166" fontId="77" fillId="0" borderId="14" xfId="0" applyNumberFormat="1" applyFont="1" applyBorder="1" applyAlignment="1">
      <alignment horizontal="left" vertical="top"/>
    </xf>
    <xf numFmtId="9" fontId="78" fillId="0" borderId="14" xfId="20" quotePrefix="1" applyFont="1" applyBorder="1" applyAlignment="1">
      <alignment horizontal="left" vertical="top" wrapText="1"/>
    </xf>
    <xf numFmtId="9" fontId="78" fillId="0" borderId="14" xfId="20" applyFont="1" applyFill="1" applyBorder="1" applyAlignment="1">
      <alignment horizontal="left" vertical="top" wrapText="1"/>
    </xf>
    <xf numFmtId="0" fontId="92" fillId="0" borderId="14" xfId="0" applyFont="1" applyBorder="1" applyAlignment="1">
      <alignment horizontal="left" vertical="top"/>
    </xf>
    <xf numFmtId="166" fontId="103" fillId="0" borderId="15" xfId="0" applyNumberFormat="1" applyFont="1" applyBorder="1" applyAlignment="1">
      <alignment horizontal="left" vertical="top" wrapText="1"/>
    </xf>
    <xf numFmtId="166" fontId="82" fillId="0" borderId="15" xfId="0" applyNumberFormat="1" applyFont="1" applyBorder="1" applyAlignment="1">
      <alignment horizontal="left" vertical="top"/>
    </xf>
    <xf numFmtId="166" fontId="103" fillId="0" borderId="15" xfId="0" applyNumberFormat="1" applyFont="1" applyBorder="1" applyAlignment="1">
      <alignment horizontal="left" vertical="top"/>
    </xf>
    <xf numFmtId="0" fontId="83" fillId="0" borderId="15" xfId="0" applyFont="1" applyBorder="1" applyAlignment="1">
      <alignment horizontal="left" vertical="top"/>
    </xf>
    <xf numFmtId="166" fontId="82" fillId="0" borderId="15" xfId="0" applyNumberFormat="1" applyFont="1" applyBorder="1" applyAlignment="1">
      <alignment horizontal="left" vertical="top" wrapText="1"/>
    </xf>
    <xf numFmtId="0" fontId="83" fillId="0" borderId="0" xfId="0" applyFont="1" applyAlignment="1">
      <alignment horizontal="justify" vertical="top"/>
    </xf>
    <xf numFmtId="166" fontId="83" fillId="26" borderId="14" xfId="0" applyNumberFormat="1" applyFont="1" applyFill="1" applyBorder="1" applyAlignment="1">
      <alignment horizontal="justify" vertical="top" wrapText="1"/>
    </xf>
    <xf numFmtId="166" fontId="110" fillId="26" borderId="14" xfId="0" applyNumberFormat="1" applyFont="1" applyFill="1" applyBorder="1" applyAlignment="1">
      <alignment horizontal="justify" vertical="top"/>
    </xf>
    <xf numFmtId="166" fontId="113" fillId="26" borderId="14" xfId="0" applyNumberFormat="1" applyFont="1" applyFill="1" applyBorder="1" applyAlignment="1">
      <alignment horizontal="justify" vertical="top"/>
    </xf>
    <xf numFmtId="0" fontId="84" fillId="0" borderId="0" xfId="0" applyFont="1" applyAlignment="1">
      <alignment horizontal="justify" vertical="top"/>
    </xf>
    <xf numFmtId="0" fontId="106" fillId="0" borderId="0" xfId="0" applyFont="1" applyAlignment="1">
      <alignment horizontal="justify" vertical="top"/>
    </xf>
    <xf numFmtId="166" fontId="111" fillId="0" borderId="0" xfId="0" applyNumberFormat="1" applyFont="1" applyAlignment="1">
      <alignment horizontal="justify" vertical="top" wrapText="1"/>
    </xf>
    <xf numFmtId="166" fontId="110" fillId="26" borderId="14" xfId="0" applyNumberFormat="1" applyFont="1" applyFill="1" applyBorder="1" applyAlignment="1">
      <alignment horizontal="justify" vertical="top" wrapText="1"/>
    </xf>
    <xf numFmtId="166" fontId="102" fillId="23" borderId="21" xfId="0" applyNumberFormat="1" applyFont="1" applyFill="1" applyBorder="1" applyAlignment="1">
      <alignment horizontal="justify" vertical="top" wrapText="1"/>
    </xf>
    <xf numFmtId="166" fontId="102" fillId="26" borderId="14" xfId="0" applyNumberFormat="1" applyFont="1" applyFill="1" applyBorder="1" applyAlignment="1">
      <alignment horizontal="justify" vertical="top" wrapText="1"/>
    </xf>
    <xf numFmtId="166" fontId="102" fillId="26" borderId="14" xfId="0" applyNumberFormat="1" applyFont="1" applyFill="1" applyBorder="1" applyAlignment="1">
      <alignment horizontal="justify" vertical="top"/>
    </xf>
    <xf numFmtId="166" fontId="113" fillId="26" borderId="14" xfId="0" applyNumberFormat="1" applyFont="1" applyFill="1" applyBorder="1" applyAlignment="1">
      <alignment horizontal="justify" vertical="top" wrapText="1"/>
    </xf>
    <xf numFmtId="166" fontId="110" fillId="26" borderId="21" xfId="0" applyNumberFormat="1" applyFont="1" applyFill="1" applyBorder="1" applyAlignment="1">
      <alignment horizontal="justify" vertical="top" wrapText="1"/>
    </xf>
    <xf numFmtId="166" fontId="113" fillId="26" borderId="21" xfId="0" applyNumberFormat="1" applyFont="1" applyFill="1" applyBorder="1" applyAlignment="1">
      <alignment horizontal="justify" vertical="top"/>
    </xf>
    <xf numFmtId="166" fontId="115" fillId="26" borderId="14" xfId="0" applyNumberFormat="1" applyFont="1" applyFill="1" applyBorder="1" applyAlignment="1">
      <alignment horizontal="justify" vertical="top"/>
    </xf>
    <xf numFmtId="166" fontId="110" fillId="26" borderId="21" xfId="0" applyNumberFormat="1" applyFont="1" applyFill="1" applyBorder="1" applyAlignment="1">
      <alignment horizontal="justify" vertical="top"/>
    </xf>
    <xf numFmtId="166" fontId="115" fillId="26" borderId="21" xfId="0" applyNumberFormat="1" applyFont="1" applyFill="1" applyBorder="1" applyAlignment="1">
      <alignment horizontal="justify" vertical="top" wrapText="1"/>
    </xf>
    <xf numFmtId="166" fontId="102" fillId="26" borderId="21" xfId="0" applyNumberFormat="1" applyFont="1" applyFill="1" applyBorder="1" applyAlignment="1">
      <alignment horizontal="justify" vertical="top"/>
    </xf>
    <xf numFmtId="166" fontId="102" fillId="26" borderId="21" xfId="0" applyNumberFormat="1" applyFont="1" applyFill="1" applyBorder="1" applyAlignment="1">
      <alignment horizontal="justify" vertical="top" wrapText="1"/>
    </xf>
    <xf numFmtId="166" fontId="102" fillId="26" borderId="19" xfId="0" applyNumberFormat="1" applyFont="1" applyFill="1" applyBorder="1" applyAlignment="1">
      <alignment horizontal="justify" vertical="top" wrapText="1"/>
    </xf>
    <xf numFmtId="166" fontId="103" fillId="0" borderId="0" xfId="0" applyNumberFormat="1" applyFont="1" applyAlignment="1">
      <alignment horizontal="justify" vertical="top" wrapText="1"/>
    </xf>
    <xf numFmtId="166" fontId="134" fillId="26" borderId="21" xfId="0" applyNumberFormat="1" applyFont="1" applyFill="1" applyBorder="1" applyAlignment="1">
      <alignment horizontal="justify" vertical="top"/>
    </xf>
    <xf numFmtId="166" fontId="134" fillId="26" borderId="24" xfId="0" applyNumberFormat="1" applyFont="1" applyFill="1" applyBorder="1" applyAlignment="1">
      <alignment horizontal="justify" vertical="top"/>
    </xf>
    <xf numFmtId="166" fontId="111" fillId="0" borderId="36" xfId="0" applyNumberFormat="1" applyFont="1" applyBorder="1" applyAlignment="1">
      <alignment horizontal="justify" vertical="top" wrapText="1"/>
    </xf>
    <xf numFmtId="166" fontId="82" fillId="0" borderId="24" xfId="0" applyNumberFormat="1" applyFont="1" applyBorder="1" applyAlignment="1">
      <alignment horizontal="left" vertical="top"/>
    </xf>
    <xf numFmtId="49" fontId="83" fillId="0" borderId="24" xfId="0" applyNumberFormat="1" applyFont="1" applyBorder="1" applyAlignment="1">
      <alignment horizontal="left" vertical="top"/>
    </xf>
    <xf numFmtId="0" fontId="78" fillId="0" borderId="109" xfId="0" applyFont="1" applyBorder="1" applyAlignment="1">
      <alignment horizontal="left" vertical="center" wrapText="1"/>
    </xf>
    <xf numFmtId="0" fontId="73" fillId="0" borderId="110" xfId="0" applyFont="1" applyBorder="1"/>
    <xf numFmtId="0" fontId="73" fillId="29" borderId="111" xfId="0" applyFont="1" applyFill="1" applyBorder="1"/>
    <xf numFmtId="0" fontId="106" fillId="0" borderId="120" xfId="0" applyFont="1" applyBorder="1" applyAlignment="1">
      <alignment vertical="center"/>
    </xf>
    <xf numFmtId="0" fontId="106" fillId="0" borderId="122" xfId="0" applyFont="1" applyBorder="1" applyAlignment="1">
      <alignment vertical="center"/>
    </xf>
    <xf numFmtId="0" fontId="153" fillId="0" borderId="118" xfId="0" applyFont="1" applyBorder="1" applyAlignment="1">
      <alignment vertical="center" wrapText="1"/>
    </xf>
    <xf numFmtId="0" fontId="154" fillId="0" borderId="119" xfId="0" applyFont="1" applyBorder="1" applyAlignment="1">
      <alignment vertical="center"/>
    </xf>
    <xf numFmtId="0" fontId="0" fillId="0" borderId="118" xfId="0" applyBorder="1" applyAlignment="1">
      <alignment vertical="center"/>
    </xf>
    <xf numFmtId="0" fontId="0" fillId="0" borderId="119" xfId="0" applyBorder="1" applyAlignment="1">
      <alignment vertical="center"/>
    </xf>
    <xf numFmtId="0" fontId="143" fillId="0" borderId="118" xfId="0" applyFont="1" applyBorder="1" applyAlignment="1">
      <alignment vertical="center"/>
    </xf>
    <xf numFmtId="0" fontId="143" fillId="17" borderId="123" xfId="0" applyFont="1" applyFill="1" applyBorder="1" applyAlignment="1">
      <alignment vertical="center"/>
    </xf>
    <xf numFmtId="0" fontId="83" fillId="0" borderId="14" xfId="0" applyFont="1" applyBorder="1" applyAlignment="1">
      <alignment vertical="top"/>
    </xf>
    <xf numFmtId="0" fontId="106" fillId="26" borderId="37" xfId="0" applyFont="1" applyFill="1" applyBorder="1" applyAlignment="1">
      <alignment horizontal="left" vertical="top"/>
    </xf>
    <xf numFmtId="0" fontId="106" fillId="26" borderId="15" xfId="0" applyFont="1" applyFill="1" applyBorder="1" applyAlignment="1">
      <alignment horizontal="left" vertical="top"/>
    </xf>
    <xf numFmtId="0" fontId="106" fillId="26" borderId="31" xfId="0" applyFont="1" applyFill="1" applyBorder="1" applyAlignment="1">
      <alignment horizontal="left" vertical="top"/>
    </xf>
    <xf numFmtId="0" fontId="83" fillId="26" borderId="15" xfId="0" applyFont="1" applyFill="1" applyBorder="1" applyAlignment="1">
      <alignment horizontal="left" vertical="top"/>
    </xf>
    <xf numFmtId="0" fontId="83" fillId="0" borderId="127" xfId="0" applyFont="1" applyBorder="1"/>
    <xf numFmtId="0" fontId="106" fillId="0" borderId="15" xfId="0" applyFont="1" applyBorder="1" applyAlignment="1">
      <alignment horizontal="left" vertical="top"/>
    </xf>
    <xf numFmtId="0" fontId="106" fillId="0" borderId="31" xfId="0" applyFont="1" applyBorder="1" applyAlignment="1">
      <alignment horizontal="left" vertical="top"/>
    </xf>
    <xf numFmtId="0" fontId="83" fillId="0" borderId="127" xfId="0" applyFont="1" applyBorder="1" applyAlignment="1">
      <alignment vertical="top"/>
    </xf>
    <xf numFmtId="0" fontId="102" fillId="0" borderId="14" xfId="0" applyFont="1" applyBorder="1"/>
    <xf numFmtId="0" fontId="73" fillId="0" borderId="106" xfId="0" applyFont="1" applyBorder="1" applyAlignment="1">
      <alignment horizontal="left" vertical="center" wrapText="1"/>
    </xf>
    <xf numFmtId="0" fontId="73" fillId="0" borderId="107" xfId="0" applyFont="1" applyBorder="1" applyAlignment="1">
      <alignment horizontal="left" vertical="center" wrapText="1"/>
    </xf>
    <xf numFmtId="0" fontId="73" fillId="0" borderId="108" xfId="0" applyFont="1" applyBorder="1" applyAlignment="1">
      <alignment horizontal="left" vertical="center" wrapText="1"/>
    </xf>
    <xf numFmtId="0" fontId="83" fillId="0" borderId="87" xfId="0" applyFont="1" applyBorder="1" applyAlignment="1">
      <alignment horizontal="center"/>
    </xf>
    <xf numFmtId="0" fontId="83" fillId="0" borderId="88" xfId="0" applyFont="1" applyBorder="1" applyAlignment="1">
      <alignment horizontal="center"/>
    </xf>
    <xf numFmtId="0" fontId="83" fillId="0" borderId="89" xfId="0" applyFont="1" applyBorder="1" applyAlignment="1">
      <alignment horizontal="center"/>
    </xf>
    <xf numFmtId="0" fontId="149" fillId="17" borderId="82" xfId="0" applyFont="1" applyFill="1" applyBorder="1" applyAlignment="1">
      <alignment horizontal="center" vertical="center" wrapText="1"/>
    </xf>
    <xf numFmtId="0" fontId="149" fillId="17" borderId="83" xfId="0" applyFont="1" applyFill="1" applyBorder="1" applyAlignment="1">
      <alignment horizontal="center" vertical="center" wrapText="1"/>
    </xf>
    <xf numFmtId="0" fontId="149" fillId="17" borderId="84" xfId="0" applyFont="1" applyFill="1" applyBorder="1" applyAlignment="1">
      <alignment horizontal="center" vertical="center" wrapText="1"/>
    </xf>
    <xf numFmtId="0" fontId="149" fillId="17" borderId="85" xfId="0" applyFont="1" applyFill="1" applyBorder="1" applyAlignment="1">
      <alignment horizontal="center" vertical="center" wrapText="1"/>
    </xf>
    <xf numFmtId="0" fontId="149" fillId="17" borderId="0" xfId="0" applyFont="1" applyFill="1" applyAlignment="1">
      <alignment horizontal="center" vertical="center" wrapText="1"/>
    </xf>
    <xf numFmtId="0" fontId="149" fillId="17" borderId="86" xfId="0" applyFont="1" applyFill="1" applyBorder="1" applyAlignment="1">
      <alignment horizontal="center" vertical="center" wrapText="1"/>
    </xf>
    <xf numFmtId="0" fontId="149" fillId="17" borderId="87" xfId="0" applyFont="1" applyFill="1" applyBorder="1" applyAlignment="1">
      <alignment horizontal="center" vertical="center" wrapText="1"/>
    </xf>
    <xf numFmtId="0" fontId="149" fillId="17" borderId="88" xfId="0" applyFont="1" applyFill="1" applyBorder="1" applyAlignment="1">
      <alignment horizontal="center" vertical="center" wrapText="1"/>
    </xf>
    <xf numFmtId="0" fontId="149" fillId="17" borderId="89" xfId="0" applyFont="1" applyFill="1" applyBorder="1" applyAlignment="1">
      <alignment horizontal="center" vertical="center" wrapText="1"/>
    </xf>
    <xf numFmtId="0" fontId="152" fillId="0" borderId="85" xfId="0" applyFont="1" applyBorder="1" applyAlignment="1">
      <alignment horizontal="justify" vertical="justify" wrapText="1"/>
    </xf>
    <xf numFmtId="0" fontId="110" fillId="0" borderId="0" xfId="0" applyFont="1" applyAlignment="1">
      <alignment horizontal="justify" vertical="justify" wrapText="1"/>
    </xf>
    <xf numFmtId="0" fontId="110" fillId="0" borderId="86" xfId="0" applyFont="1" applyBorder="1" applyAlignment="1">
      <alignment horizontal="justify" vertical="justify" wrapText="1"/>
    </xf>
    <xf numFmtId="0" fontId="110" fillId="0" borderId="85" xfId="0" applyFont="1" applyBorder="1" applyAlignment="1">
      <alignment horizontal="justify" vertical="justify" wrapText="1"/>
    </xf>
    <xf numFmtId="0" fontId="83" fillId="0" borderId="85" xfId="0" applyFont="1" applyBorder="1" applyAlignment="1">
      <alignment horizontal="center"/>
    </xf>
    <xf numFmtId="0" fontId="83" fillId="0" borderId="0" xfId="0" applyFont="1" applyAlignment="1">
      <alignment horizontal="center"/>
    </xf>
    <xf numFmtId="0" fontId="83" fillId="0" borderId="86" xfId="0" applyFont="1" applyBorder="1" applyAlignment="1">
      <alignment horizontal="center"/>
    </xf>
    <xf numFmtId="0" fontId="106" fillId="0" borderId="0" xfId="0" applyFont="1" applyAlignment="1">
      <alignment horizontal="center" vertical="center"/>
    </xf>
    <xf numFmtId="0" fontId="150" fillId="17" borderId="113" xfId="0" applyFont="1" applyFill="1" applyBorder="1" applyAlignment="1">
      <alignment horizontal="center" vertical="center" wrapText="1"/>
    </xf>
    <xf numFmtId="0" fontId="150" fillId="17" borderId="114" xfId="0" applyFont="1" applyFill="1" applyBorder="1" applyAlignment="1">
      <alignment horizontal="center" vertical="center" wrapText="1"/>
    </xf>
    <xf numFmtId="0" fontId="150" fillId="17" borderId="115" xfId="0" applyFont="1" applyFill="1" applyBorder="1" applyAlignment="1">
      <alignment horizontal="center" vertical="center" wrapText="1"/>
    </xf>
    <xf numFmtId="0" fontId="148" fillId="0" borderId="116" xfId="0" applyFont="1" applyBorder="1" applyAlignment="1">
      <alignment vertical="center"/>
    </xf>
    <xf numFmtId="0" fontId="148" fillId="0" borderId="112" xfId="0" applyFont="1" applyBorder="1" applyAlignment="1">
      <alignment vertical="center"/>
    </xf>
    <xf numFmtId="0" fontId="148" fillId="0" borderId="117" xfId="0" applyFont="1" applyBorder="1" applyAlignment="1">
      <alignment vertical="center"/>
    </xf>
    <xf numFmtId="0" fontId="75" fillId="0" borderId="0" xfId="0" applyFont="1" applyAlignment="1">
      <alignment horizontal="left" vertical="center" wrapText="1"/>
    </xf>
    <xf numFmtId="0" fontId="0" fillId="0" borderId="118" xfId="0" applyBorder="1" applyAlignment="1">
      <alignment horizontal="justify" vertical="center" wrapText="1"/>
    </xf>
    <xf numFmtId="0" fontId="0" fillId="0" borderId="0" xfId="0" applyAlignment="1">
      <alignment horizontal="justify" vertical="center" wrapText="1"/>
    </xf>
    <xf numFmtId="0" fontId="0" fillId="0" borderId="119" xfId="0" applyBorder="1" applyAlignment="1">
      <alignment horizontal="justify" vertical="center" wrapText="1"/>
    </xf>
    <xf numFmtId="0" fontId="143" fillId="17" borderId="124" xfId="0" applyFont="1" applyFill="1" applyBorder="1" applyAlignment="1">
      <alignment horizontal="center" vertical="center" wrapText="1"/>
    </xf>
    <xf numFmtId="0" fontId="143" fillId="17" borderId="125" xfId="0" applyFont="1" applyFill="1" applyBorder="1" applyAlignment="1">
      <alignment horizontal="center" vertical="center" wrapText="1"/>
    </xf>
    <xf numFmtId="0" fontId="143" fillId="17" borderId="126" xfId="0" applyFont="1" applyFill="1" applyBorder="1" applyAlignment="1">
      <alignment horizontal="center" vertical="center" wrapText="1"/>
    </xf>
    <xf numFmtId="0" fontId="75" fillId="0" borderId="0" xfId="0" applyFont="1" applyAlignment="1">
      <alignment vertical="center" wrapText="1"/>
    </xf>
    <xf numFmtId="0" fontId="0" fillId="0" borderId="0" xfId="0" applyAlignment="1">
      <alignment horizontal="left" vertical="center" wrapText="1"/>
    </xf>
    <xf numFmtId="0" fontId="106" fillId="0" borderId="121" xfId="0" applyFont="1" applyBorder="1" applyAlignment="1">
      <alignment horizontal="center" vertical="center"/>
    </xf>
    <xf numFmtId="0" fontId="0" fillId="0" borderId="0" xfId="0" applyAlignment="1">
      <alignment horizontal="left" vertical="center"/>
    </xf>
    <xf numFmtId="0" fontId="73" fillId="0" borderId="56" xfId="0" applyFont="1" applyBorder="1" applyAlignment="1">
      <alignment horizontal="left" vertical="center" wrapText="1"/>
    </xf>
    <xf numFmtId="0" fontId="73" fillId="0" borderId="0" xfId="0" applyFont="1" applyAlignment="1">
      <alignment horizontal="left" vertical="center" wrapText="1"/>
    </xf>
    <xf numFmtId="0" fontId="73" fillId="0" borderId="72" xfId="0" applyFont="1" applyBorder="1" applyAlignment="1">
      <alignment horizontal="left" vertical="center" wrapText="1"/>
    </xf>
    <xf numFmtId="0" fontId="73" fillId="0" borderId="55" xfId="0" applyFont="1" applyBorder="1" applyAlignment="1">
      <alignment horizontal="left" vertical="center" wrapText="1"/>
    </xf>
    <xf numFmtId="0" fontId="73" fillId="0" borderId="68" xfId="0" applyFont="1" applyBorder="1" applyAlignment="1">
      <alignment horizontal="left" vertical="center" wrapText="1"/>
    </xf>
    <xf numFmtId="0" fontId="73" fillId="0" borderId="71" xfId="0" applyFont="1" applyBorder="1" applyAlignment="1">
      <alignment horizontal="left" vertical="center" wrapText="1"/>
    </xf>
    <xf numFmtId="0" fontId="71" fillId="0" borderId="74" xfId="0" applyFont="1" applyBorder="1" applyAlignment="1">
      <alignment horizontal="center" vertical="center" wrapText="1"/>
    </xf>
    <xf numFmtId="0" fontId="71" fillId="0" borderId="100" xfId="0" applyFont="1" applyBorder="1" applyAlignment="1">
      <alignment horizontal="center" vertical="center"/>
    </xf>
    <xf numFmtId="0" fontId="71" fillId="0" borderId="75" xfId="0" applyFont="1" applyBorder="1" applyAlignment="1">
      <alignment horizontal="center" vertical="center"/>
    </xf>
    <xf numFmtId="0" fontId="75" fillId="16" borderId="90" xfId="0" applyFont="1" applyFill="1" applyBorder="1" applyAlignment="1">
      <alignment horizontal="center" vertical="center" wrapText="1"/>
    </xf>
    <xf numFmtId="0" fontId="75" fillId="16" borderId="91" xfId="0" applyFont="1" applyFill="1" applyBorder="1" applyAlignment="1">
      <alignment horizontal="center" vertical="center" wrapText="1"/>
    </xf>
    <xf numFmtId="0" fontId="0" fillId="0" borderId="79" xfId="0"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99" xfId="0" applyBorder="1" applyAlignment="1">
      <alignment horizontal="left"/>
    </xf>
    <xf numFmtId="0" fontId="28" fillId="0" borderId="85" xfId="0" applyFont="1" applyBorder="1" applyAlignment="1">
      <alignment horizontal="center" vertical="center"/>
    </xf>
    <xf numFmtId="0" fontId="28" fillId="0" borderId="0" xfId="0" applyFont="1" applyAlignment="1">
      <alignment horizontal="center" vertical="center"/>
    </xf>
    <xf numFmtId="0" fontId="28" fillId="0" borderId="86" xfId="0" applyFont="1"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75" fillId="16" borderId="90" xfId="0" applyFont="1" applyFill="1" applyBorder="1" applyAlignment="1">
      <alignment horizontal="left" vertical="center" wrapText="1"/>
    </xf>
    <xf numFmtId="0" fontId="75" fillId="16" borderId="91" xfId="0" applyFont="1" applyFill="1" applyBorder="1" applyAlignment="1">
      <alignment horizontal="left" vertical="center" wrapText="1"/>
    </xf>
    <xf numFmtId="0" fontId="0" fillId="0" borderId="90" xfId="0" applyBorder="1" applyAlignment="1">
      <alignment horizontal="left" vertical="center"/>
    </xf>
    <xf numFmtId="0" fontId="0" fillId="0" borderId="91" xfId="0" applyBorder="1" applyAlignment="1">
      <alignment horizontal="left" vertical="center"/>
    </xf>
    <xf numFmtId="0" fontId="0" fillId="0" borderId="90" xfId="0" applyBorder="1" applyAlignment="1">
      <alignment horizontal="left" vertical="center" wrapText="1"/>
    </xf>
    <xf numFmtId="0" fontId="0" fillId="0" borderId="91" xfId="0" applyBorder="1" applyAlignment="1">
      <alignment horizontal="left" vertical="center" wrapText="1"/>
    </xf>
    <xf numFmtId="0" fontId="0" fillId="0" borderId="79" xfId="0" applyBorder="1" applyAlignment="1">
      <alignment horizontal="left" vertical="center" wrapText="1"/>
    </xf>
    <xf numFmtId="0" fontId="75" fillId="16" borderId="79" xfId="0" applyFont="1" applyFill="1" applyBorder="1" applyAlignment="1">
      <alignment horizontal="center" vertical="center" wrapText="1"/>
    </xf>
    <xf numFmtId="0" fontId="0" fillId="0" borderId="92" xfId="0" applyBorder="1" applyAlignment="1">
      <alignment horizontal="left" vertical="center"/>
    </xf>
    <xf numFmtId="0" fontId="0" fillId="0" borderId="92" xfId="0" applyBorder="1" applyAlignment="1">
      <alignment horizontal="left" vertical="center" wrapText="1"/>
    </xf>
    <xf numFmtId="0" fontId="0" fillId="0" borderId="85" xfId="0" applyBorder="1" applyAlignment="1">
      <alignment horizontal="center" vertical="top" wrapText="1"/>
    </xf>
    <xf numFmtId="0" fontId="0" fillId="0" borderId="0" xfId="0" applyAlignment="1">
      <alignment horizontal="center" vertical="top" wrapText="1"/>
    </xf>
    <xf numFmtId="0" fontId="0" fillId="0" borderId="86" xfId="0" applyBorder="1" applyAlignment="1">
      <alignment horizontal="center" vertical="top" wrapText="1"/>
    </xf>
    <xf numFmtId="0" fontId="71" fillId="0" borderId="85" xfId="0" applyFont="1" applyBorder="1" applyAlignment="1">
      <alignment horizontal="center"/>
    </xf>
    <xf numFmtId="0" fontId="71" fillId="0" borderId="0" xfId="0" applyFont="1" applyAlignment="1">
      <alignment horizontal="center"/>
    </xf>
    <xf numFmtId="0" fontId="71" fillId="0" borderId="86" xfId="0" applyFont="1" applyBorder="1" applyAlignment="1">
      <alignment horizontal="center"/>
    </xf>
    <xf numFmtId="0" fontId="83" fillId="0" borderId="83" xfId="10" applyFont="1" applyBorder="1" applyAlignment="1">
      <alignment horizontal="left" vertical="top" wrapText="1"/>
    </xf>
    <xf numFmtId="0" fontId="83" fillId="0" borderId="84" xfId="10" applyFont="1" applyBorder="1" applyAlignment="1">
      <alignment horizontal="left" vertical="top" wrapText="1"/>
    </xf>
    <xf numFmtId="0" fontId="71" fillId="0" borderId="85" xfId="0" applyFont="1" applyBorder="1" applyAlignment="1">
      <alignment horizontal="center" wrapText="1"/>
    </xf>
    <xf numFmtId="0" fontId="71" fillId="0" borderId="0" xfId="0" applyFont="1" applyAlignment="1">
      <alignment horizontal="center" wrapText="1"/>
    </xf>
    <xf numFmtId="0" fontId="71" fillId="0" borderId="86" xfId="0" applyFont="1" applyBorder="1" applyAlignment="1">
      <alignment horizontal="center" wrapText="1"/>
    </xf>
    <xf numFmtId="0" fontId="71" fillId="0" borderId="85" xfId="0" applyFont="1" applyBorder="1" applyAlignment="1">
      <alignment horizontal="center" vertical="center"/>
    </xf>
    <xf numFmtId="0" fontId="71" fillId="0" borderId="0" xfId="0" applyFont="1" applyAlignment="1">
      <alignment horizontal="center" vertical="center"/>
    </xf>
    <xf numFmtId="0" fontId="71" fillId="0" borderId="86" xfId="0" applyFont="1" applyBorder="1" applyAlignment="1">
      <alignment horizontal="center" vertical="center"/>
    </xf>
    <xf numFmtId="0" fontId="78" fillId="0" borderId="14" xfId="0" applyFont="1" applyBorder="1" applyAlignment="1">
      <alignment horizontal="left" vertical="top" wrapText="1"/>
    </xf>
    <xf numFmtId="0" fontId="77" fillId="21" borderId="14" xfId="0" applyFont="1" applyFill="1" applyBorder="1" applyAlignment="1">
      <alignment horizontal="left" vertical="top" wrapText="1"/>
    </xf>
    <xf numFmtId="0" fontId="77" fillId="17" borderId="14" xfId="0" applyFont="1" applyFill="1" applyBorder="1" applyAlignment="1">
      <alignment horizontal="left" vertical="top" wrapText="1"/>
    </xf>
    <xf numFmtId="0" fontId="71" fillId="0" borderId="0" xfId="0" applyFont="1" applyAlignment="1">
      <alignment horizontal="center" vertical="center" wrapText="1"/>
    </xf>
    <xf numFmtId="0" fontId="78" fillId="0" borderId="0" xfId="0" applyFont="1" applyAlignment="1">
      <alignment horizontal="left"/>
    </xf>
    <xf numFmtId="0" fontId="155" fillId="0" borderId="0" xfId="0" applyFont="1" applyAlignment="1">
      <alignment horizontal="justify" vertical="center" wrapText="1"/>
    </xf>
    <xf numFmtId="0" fontId="151" fillId="0" borderId="0" xfId="0" applyFont="1" applyAlignment="1">
      <alignment horizontal="justify" vertical="center" wrapText="1"/>
    </xf>
    <xf numFmtId="0" fontId="97" fillId="26" borderId="14" xfId="0" applyFont="1" applyFill="1" applyBorder="1" applyAlignment="1">
      <alignment horizontal="left" vertical="top" wrapText="1"/>
    </xf>
    <xf numFmtId="0" fontId="83" fillId="0" borderId="19" xfId="0" applyFont="1" applyBorder="1" applyAlignment="1">
      <alignment vertical="top" wrapText="1"/>
    </xf>
    <xf numFmtId="0" fontId="73" fillId="0" borderId="21" xfId="0" applyFont="1" applyBorder="1" applyAlignment="1">
      <alignment vertical="top" wrapText="1"/>
    </xf>
    <xf numFmtId="0" fontId="83" fillId="0" borderId="19" xfId="0" applyFont="1" applyBorder="1" applyAlignment="1">
      <alignment wrapText="1"/>
    </xf>
    <xf numFmtId="0" fontId="0" fillId="0" borderId="21" xfId="0" applyBorder="1" applyAlignment="1">
      <alignment wrapText="1"/>
    </xf>
    <xf numFmtId="0" fontId="0" fillId="0" borderId="21" xfId="0" applyBorder="1" applyAlignment="1">
      <alignment vertical="top" wrapText="1"/>
    </xf>
    <xf numFmtId="0" fontId="0" fillId="0" borderId="24" xfId="0" applyBorder="1" applyAlignment="1">
      <alignment vertical="top" wrapText="1"/>
    </xf>
    <xf numFmtId="0" fontId="83" fillId="0" borderId="19" xfId="0" applyFont="1" applyBorder="1" applyAlignment="1">
      <alignment horizontal="left" vertical="center" wrapText="1"/>
    </xf>
    <xf numFmtId="0" fontId="73" fillId="0" borderId="24" xfId="0" applyFont="1" applyBorder="1" applyAlignment="1">
      <alignment horizontal="left" vertical="center" wrapText="1"/>
    </xf>
    <xf numFmtId="0" fontId="73" fillId="0" borderId="21" xfId="0" applyFont="1" applyBorder="1" applyAlignment="1">
      <alignment horizontal="left" vertical="center" wrapText="1"/>
    </xf>
    <xf numFmtId="0" fontId="0" fillId="0" borderId="24" xfId="0" applyBorder="1" applyAlignment="1">
      <alignment wrapText="1"/>
    </xf>
    <xf numFmtId="0" fontId="106" fillId="0" borderId="19" xfId="0" applyFont="1" applyBorder="1" applyAlignment="1">
      <alignment vertical="top" wrapText="1"/>
    </xf>
    <xf numFmtId="0" fontId="87" fillId="0" borderId="21" xfId="0" applyFont="1" applyBorder="1" applyAlignment="1">
      <alignment vertical="top" wrapText="1"/>
    </xf>
    <xf numFmtId="0" fontId="83" fillId="0" borderId="19" xfId="0" applyFont="1" applyBorder="1" applyAlignment="1">
      <alignment horizontal="left" vertical="top" wrapText="1"/>
    </xf>
    <xf numFmtId="0" fontId="73" fillId="0" borderId="21" xfId="0" applyFont="1" applyBorder="1" applyAlignment="1">
      <alignment horizontal="left" vertical="top" wrapText="1"/>
    </xf>
    <xf numFmtId="0" fontId="0" fillId="0" borderId="21" xfId="0" applyFont="1" applyBorder="1" applyAlignment="1">
      <alignment vertical="top" wrapText="1"/>
    </xf>
    <xf numFmtId="0" fontId="83" fillId="0" borderId="19" xfId="0" applyFont="1" applyBorder="1" applyAlignment="1">
      <alignment horizontal="left" vertical="top"/>
    </xf>
    <xf numFmtId="0" fontId="83" fillId="0" borderId="21" xfId="0" applyFont="1" applyBorder="1" applyAlignment="1">
      <alignment horizontal="left" vertical="top"/>
    </xf>
    <xf numFmtId="0" fontId="83" fillId="17" borderId="15" xfId="0" applyFont="1" applyFill="1" applyBorder="1" applyAlignment="1">
      <alignment horizontal="left" vertical="top"/>
    </xf>
    <xf numFmtId="0" fontId="83" fillId="17" borderId="35" xfId="0" applyFont="1" applyFill="1" applyBorder="1" applyAlignment="1">
      <alignment horizontal="left" vertical="top"/>
    </xf>
    <xf numFmtId="0" fontId="83" fillId="17" borderId="17" xfId="0" applyFont="1" applyFill="1" applyBorder="1" applyAlignment="1">
      <alignment horizontal="left" vertical="top"/>
    </xf>
    <xf numFmtId="0" fontId="83" fillId="26" borderId="19" xfId="0" applyFont="1" applyFill="1" applyBorder="1" applyAlignment="1">
      <alignment horizontal="left" vertical="top"/>
    </xf>
    <xf numFmtId="0" fontId="83" fillId="26" borderId="24" xfId="0" applyFont="1" applyFill="1" applyBorder="1" applyAlignment="1">
      <alignment horizontal="left" vertical="top"/>
    </xf>
    <xf numFmtId="0" fontId="83" fillId="26" borderId="21" xfId="0" applyFont="1" applyFill="1" applyBorder="1" applyAlignment="1">
      <alignment horizontal="left" vertical="top"/>
    </xf>
    <xf numFmtId="49" fontId="82" fillId="25" borderId="15" xfId="0" applyNumberFormat="1" applyFont="1" applyFill="1" applyBorder="1" applyAlignment="1">
      <alignment horizontal="left" vertical="top" wrapText="1"/>
    </xf>
    <xf numFmtId="49" fontId="82" fillId="25" borderId="35" xfId="0" applyNumberFormat="1" applyFont="1" applyFill="1" applyBorder="1" applyAlignment="1">
      <alignment horizontal="left" vertical="top" wrapText="1"/>
    </xf>
    <xf numFmtId="49" fontId="82" fillId="25" borderId="17" xfId="0" applyNumberFormat="1" applyFont="1" applyFill="1" applyBorder="1" applyAlignment="1">
      <alignment horizontal="left" vertical="top" wrapText="1"/>
    </xf>
    <xf numFmtId="0" fontId="102" fillId="0" borderId="19" xfId="0" applyFont="1" applyBorder="1" applyAlignment="1">
      <alignment horizontal="left" vertical="top"/>
    </xf>
    <xf numFmtId="0" fontId="102" fillId="0" borderId="24" xfId="0" applyFont="1" applyBorder="1" applyAlignment="1">
      <alignment horizontal="left" vertical="top"/>
    </xf>
    <xf numFmtId="0" fontId="102" fillId="0" borderId="21" xfId="0" applyFont="1" applyBorder="1" applyAlignment="1">
      <alignment horizontal="left" vertical="top"/>
    </xf>
    <xf numFmtId="49" fontId="83" fillId="0" borderId="14" xfId="0" applyNumberFormat="1" applyFont="1" applyBorder="1" applyAlignment="1">
      <alignment horizontal="left" vertical="top" wrapText="1"/>
    </xf>
    <xf numFmtId="49" fontId="83" fillId="0" borderId="24" xfId="0" applyNumberFormat="1" applyFont="1" applyBorder="1" applyAlignment="1">
      <alignment horizontal="left" vertical="top" wrapText="1"/>
    </xf>
    <xf numFmtId="0" fontId="104" fillId="0" borderId="14" xfId="0" applyFont="1" applyBorder="1" applyAlignment="1">
      <alignment horizontal="center" vertical="center" wrapText="1"/>
    </xf>
    <xf numFmtId="0" fontId="83" fillId="0" borderId="24" xfId="0" applyFont="1" applyBorder="1" applyAlignment="1">
      <alignment horizontal="left" vertical="top" wrapText="1"/>
    </xf>
    <xf numFmtId="0" fontId="83" fillId="0" borderId="21" xfId="0" applyFont="1" applyBorder="1" applyAlignment="1">
      <alignment horizontal="left" vertical="top" wrapText="1"/>
    </xf>
    <xf numFmtId="49" fontId="102" fillId="0" borderId="14" xfId="0" applyNumberFormat="1" applyFont="1" applyBorder="1" applyAlignment="1">
      <alignment horizontal="left" vertical="top" wrapText="1"/>
    </xf>
    <xf numFmtId="49" fontId="102" fillId="0" borderId="19" xfId="0" applyNumberFormat="1" applyFont="1" applyBorder="1" applyAlignment="1">
      <alignment horizontal="left" vertical="top" wrapText="1"/>
    </xf>
    <xf numFmtId="49" fontId="102" fillId="0" borderId="21" xfId="0" applyNumberFormat="1" applyFont="1" applyBorder="1" applyAlignment="1">
      <alignment horizontal="left" vertical="top" wrapText="1"/>
    </xf>
    <xf numFmtId="49" fontId="102" fillId="29" borderId="21" xfId="0" applyNumberFormat="1" applyFont="1" applyFill="1" applyBorder="1" applyAlignment="1">
      <alignment horizontal="left" vertical="top" wrapText="1"/>
    </xf>
    <xf numFmtId="49" fontId="102" fillId="29" borderId="14" xfId="0" applyNumberFormat="1" applyFont="1" applyFill="1" applyBorder="1" applyAlignment="1">
      <alignment horizontal="left" vertical="top" wrapText="1"/>
    </xf>
    <xf numFmtId="49" fontId="83" fillId="0" borderId="19" xfId="0" applyNumberFormat="1" applyFont="1" applyBorder="1" applyAlignment="1">
      <alignment horizontal="left" vertical="top" wrapText="1"/>
    </xf>
    <xf numFmtId="49" fontId="83" fillId="0" borderId="21" xfId="0" applyNumberFormat="1" applyFont="1" applyBorder="1" applyAlignment="1">
      <alignment horizontal="left" vertical="top" wrapText="1"/>
    </xf>
    <xf numFmtId="49" fontId="102" fillId="0" borderId="24" xfId="0" applyNumberFormat="1" applyFont="1" applyBorder="1" applyAlignment="1">
      <alignment horizontal="left" vertical="top" wrapText="1"/>
    </xf>
    <xf numFmtId="49" fontId="83" fillId="0" borderId="14" xfId="0" applyNumberFormat="1" applyFont="1" applyBorder="1" applyAlignment="1">
      <alignment horizontal="center" vertical="top" wrapText="1"/>
    </xf>
    <xf numFmtId="49" fontId="110" fillId="26" borderId="21" xfId="0" applyNumberFormat="1" applyFont="1" applyFill="1" applyBorder="1" applyAlignment="1">
      <alignment horizontal="left" vertical="top" wrapText="1"/>
    </xf>
    <xf numFmtId="49" fontId="110" fillId="26" borderId="14" xfId="0" applyNumberFormat="1" applyFont="1" applyFill="1" applyBorder="1" applyAlignment="1">
      <alignment horizontal="left" vertical="top" wrapText="1"/>
    </xf>
    <xf numFmtId="49" fontId="83" fillId="26" borderId="21" xfId="0" applyNumberFormat="1" applyFont="1" applyFill="1" applyBorder="1" applyAlignment="1">
      <alignment horizontal="left" vertical="top" wrapText="1"/>
    </xf>
    <xf numFmtId="49" fontId="83" fillId="26" borderId="14" xfId="0" applyNumberFormat="1" applyFont="1" applyFill="1" applyBorder="1" applyAlignment="1">
      <alignment horizontal="left" vertical="top" wrapText="1"/>
    </xf>
    <xf numFmtId="0" fontId="102" fillId="0" borderId="19" xfId="0" applyFont="1" applyBorder="1" applyAlignment="1">
      <alignment horizontal="left" vertical="top" wrapText="1"/>
    </xf>
    <xf numFmtId="0" fontId="102" fillId="0" borderId="24" xfId="0" applyFont="1" applyBorder="1" applyAlignment="1">
      <alignment horizontal="left" vertical="top" wrapText="1"/>
    </xf>
    <xf numFmtId="0" fontId="102" fillId="0" borderId="21" xfId="0" applyFont="1" applyBorder="1" applyAlignment="1">
      <alignment horizontal="left" vertical="top" wrapText="1"/>
    </xf>
    <xf numFmtId="166" fontId="83" fillId="0" borderId="14" xfId="0" applyNumberFormat="1" applyFont="1" applyBorder="1" applyAlignment="1">
      <alignment horizontal="justify" vertical="top" wrapText="1"/>
    </xf>
    <xf numFmtId="166" fontId="83" fillId="0" borderId="14" xfId="0" applyNumberFormat="1" applyFont="1" applyBorder="1" applyAlignment="1">
      <alignment horizontal="justify" vertical="top"/>
    </xf>
    <xf numFmtId="0" fontId="82" fillId="0" borderId="21" xfId="0" applyFont="1" applyBorder="1" applyAlignment="1">
      <alignment horizontal="left" vertical="top" wrapText="1"/>
    </xf>
    <xf numFmtId="0" fontId="83" fillId="26" borderId="14" xfId="0" applyFont="1" applyFill="1" applyBorder="1" applyAlignment="1">
      <alignment horizontal="left" vertical="top" wrapText="1"/>
    </xf>
    <xf numFmtId="0" fontId="82" fillId="0" borderId="14" xfId="0" applyFont="1" applyBorder="1" applyAlignment="1">
      <alignment horizontal="left" vertical="top" wrapText="1"/>
    </xf>
    <xf numFmtId="0" fontId="83" fillId="4" borderId="6" xfId="0" applyFont="1" applyFill="1" applyBorder="1" applyAlignment="1">
      <alignment horizontal="left" vertical="top" textRotation="90" wrapText="1"/>
    </xf>
    <xf numFmtId="166" fontId="83" fillId="0" borderId="19" xfId="0" applyNumberFormat="1" applyFont="1" applyBorder="1" applyAlignment="1">
      <alignment horizontal="justify" vertical="top" wrapText="1"/>
    </xf>
    <xf numFmtId="166" fontId="83" fillId="0" borderId="21" xfId="0" applyNumberFormat="1" applyFont="1" applyBorder="1" applyAlignment="1">
      <alignment horizontal="justify" vertical="top"/>
    </xf>
    <xf numFmtId="49" fontId="82" fillId="0" borderId="21" xfId="0" applyNumberFormat="1" applyFont="1" applyBorder="1" applyAlignment="1">
      <alignment horizontal="left" vertical="top" wrapText="1"/>
    </xf>
    <xf numFmtId="49" fontId="82" fillId="0" borderId="14" xfId="0" applyNumberFormat="1" applyFont="1" applyBorder="1" applyAlignment="1">
      <alignment horizontal="left" vertical="top" wrapText="1"/>
    </xf>
    <xf numFmtId="49" fontId="83" fillId="0" borderId="6" xfId="0" applyNumberFormat="1" applyFont="1" applyBorder="1" applyAlignment="1">
      <alignment horizontal="left" vertical="top"/>
    </xf>
    <xf numFmtId="0" fontId="82" fillId="4" borderId="6" xfId="0" applyFont="1" applyFill="1" applyBorder="1" applyAlignment="1">
      <alignment horizontal="left" vertical="top" wrapText="1"/>
    </xf>
    <xf numFmtId="0" fontId="82" fillId="4" borderId="7" xfId="0" applyFont="1" applyFill="1" applyBorder="1" applyAlignment="1">
      <alignment horizontal="left" vertical="top" wrapText="1"/>
    </xf>
    <xf numFmtId="0" fontId="83" fillId="4" borderId="7" xfId="0" applyFont="1" applyFill="1" applyBorder="1" applyAlignment="1">
      <alignment horizontal="left" vertical="top" textRotation="90" wrapText="1"/>
    </xf>
    <xf numFmtId="0" fontId="82" fillId="0" borderId="19" xfId="0" applyFont="1" applyBorder="1" applyAlignment="1">
      <alignment horizontal="left" vertical="top"/>
    </xf>
    <xf numFmtId="0" fontId="82" fillId="0" borderId="24" xfId="0" applyFont="1" applyBorder="1" applyAlignment="1">
      <alignment horizontal="left" vertical="top"/>
    </xf>
    <xf numFmtId="0" fontId="82" fillId="0" borderId="21" xfId="0" applyFont="1" applyBorder="1" applyAlignment="1">
      <alignment horizontal="left" vertical="top"/>
    </xf>
    <xf numFmtId="0" fontId="82" fillId="0" borderId="14" xfId="0" applyFont="1" applyBorder="1" applyAlignment="1">
      <alignment horizontal="left" vertical="top"/>
    </xf>
    <xf numFmtId="0" fontId="83" fillId="0" borderId="14" xfId="0" applyFont="1" applyBorder="1" applyAlignment="1">
      <alignment horizontal="left" vertical="top"/>
    </xf>
    <xf numFmtId="166" fontId="83" fillId="0" borderId="19" xfId="0" applyNumberFormat="1" applyFont="1" applyBorder="1" applyAlignment="1">
      <alignment horizontal="justify" vertical="top"/>
    </xf>
    <xf numFmtId="0" fontId="83" fillId="0" borderId="14" xfId="0" applyFont="1" applyBorder="1" applyAlignment="1">
      <alignment horizontal="left" vertical="top" wrapText="1"/>
    </xf>
    <xf numFmtId="49" fontId="83" fillId="0" borderId="19" xfId="0" applyNumberFormat="1" applyFont="1" applyBorder="1" applyAlignment="1">
      <alignment horizontal="center" vertical="top" wrapText="1"/>
    </xf>
    <xf numFmtId="49" fontId="83" fillId="0" borderId="21" xfId="0" applyNumberFormat="1" applyFont="1" applyBorder="1" applyAlignment="1">
      <alignment horizontal="center" vertical="top" wrapText="1"/>
    </xf>
    <xf numFmtId="49" fontId="83" fillId="0" borderId="9" xfId="0" applyNumberFormat="1" applyFont="1" applyBorder="1" applyAlignment="1">
      <alignment horizontal="left" vertical="top"/>
    </xf>
    <xf numFmtId="0" fontId="82" fillId="4" borderId="9" xfId="0" applyFont="1" applyFill="1" applyBorder="1" applyAlignment="1">
      <alignment horizontal="left" vertical="top" wrapText="1"/>
    </xf>
    <xf numFmtId="0" fontId="83" fillId="4" borderId="16" xfId="0" applyFont="1" applyFill="1" applyBorder="1" applyAlignment="1">
      <alignment horizontal="left" vertical="top" textRotation="90" wrapText="1"/>
    </xf>
    <xf numFmtId="0" fontId="83" fillId="4" borderId="8" xfId="0" applyFont="1" applyFill="1" applyBorder="1" applyAlignment="1">
      <alignment horizontal="left" vertical="top" textRotation="90" wrapText="1"/>
    </xf>
    <xf numFmtId="0" fontId="83" fillId="17" borderId="14" xfId="0" applyFont="1" applyFill="1" applyBorder="1" applyAlignment="1">
      <alignment horizontal="left" vertical="top"/>
    </xf>
    <xf numFmtId="0" fontId="83" fillId="4" borderId="29" xfId="0" applyFont="1" applyFill="1" applyBorder="1" applyAlignment="1">
      <alignment horizontal="left" vertical="top" textRotation="90" wrapText="1"/>
    </xf>
    <xf numFmtId="49" fontId="83" fillId="29" borderId="21" xfId="0" applyNumberFormat="1" applyFont="1" applyFill="1" applyBorder="1" applyAlignment="1">
      <alignment horizontal="left" vertical="top" wrapText="1"/>
    </xf>
    <xf numFmtId="49" fontId="83" fillId="29" borderId="14" xfId="0" applyNumberFormat="1" applyFont="1" applyFill="1" applyBorder="1" applyAlignment="1">
      <alignment horizontal="left" vertical="top" wrapText="1"/>
    </xf>
    <xf numFmtId="0" fontId="83" fillId="0" borderId="19" xfId="0" applyFont="1" applyBorder="1" applyAlignment="1">
      <alignment horizontal="center" vertical="top"/>
    </xf>
    <xf numFmtId="0" fontId="83" fillId="0" borderId="24" xfId="0" applyFont="1" applyBorder="1" applyAlignment="1">
      <alignment horizontal="center" vertical="top"/>
    </xf>
    <xf numFmtId="0" fontId="83" fillId="0" borderId="21" xfId="0" applyFont="1" applyBorder="1" applyAlignment="1">
      <alignment horizontal="center" vertical="top"/>
    </xf>
    <xf numFmtId="0" fontId="82" fillId="0" borderId="19" xfId="0" applyFont="1" applyBorder="1" applyAlignment="1">
      <alignment horizontal="left" vertical="center" wrapText="1"/>
    </xf>
    <xf numFmtId="0" fontId="82" fillId="0" borderId="21" xfId="0" applyFont="1" applyBorder="1" applyAlignment="1">
      <alignment horizontal="left" vertical="center" wrapText="1"/>
    </xf>
    <xf numFmtId="0" fontId="104" fillId="0" borderId="15" xfId="0" applyFont="1" applyBorder="1" applyAlignment="1">
      <alignment horizontal="center" vertical="center" wrapText="1"/>
    </xf>
    <xf numFmtId="0" fontId="104" fillId="0" borderId="17" xfId="0" applyFont="1" applyBorder="1" applyAlignment="1">
      <alignment horizontal="center" vertical="center" wrapText="1"/>
    </xf>
    <xf numFmtId="49" fontId="83" fillId="0" borderId="0" xfId="0" applyNumberFormat="1" applyFont="1" applyAlignment="1">
      <alignment horizontal="left" wrapText="1"/>
    </xf>
    <xf numFmtId="0" fontId="83" fillId="0" borderId="0" xfId="0" applyFont="1" applyAlignment="1">
      <alignment horizontal="left" wrapText="1"/>
    </xf>
    <xf numFmtId="0" fontId="83" fillId="0" borderId="0" xfId="0" applyFont="1" applyAlignment="1">
      <alignment horizontal="left" vertical="top" wrapText="1"/>
    </xf>
    <xf numFmtId="49" fontId="83" fillId="0" borderId="24" xfId="0" applyNumberFormat="1" applyFont="1" applyBorder="1" applyAlignment="1">
      <alignment horizontal="center" vertical="top" wrapText="1"/>
    </xf>
    <xf numFmtId="49" fontId="83" fillId="0" borderId="7" xfId="0" applyNumberFormat="1" applyFont="1" applyBorder="1" applyAlignment="1">
      <alignment horizontal="left" vertical="top"/>
    </xf>
    <xf numFmtId="0" fontId="82" fillId="0" borderId="0" xfId="0" applyFont="1" applyAlignment="1">
      <alignment horizontal="left" vertical="top" wrapText="1"/>
    </xf>
    <xf numFmtId="0" fontId="82" fillId="0" borderId="94" xfId="0" applyFont="1" applyBorder="1" applyAlignment="1">
      <alignment horizontal="center" vertical="center" textRotation="90" wrapText="1"/>
    </xf>
    <xf numFmtId="0" fontId="82" fillId="0" borderId="95" xfId="0" applyFont="1" applyBorder="1" applyAlignment="1">
      <alignment horizontal="center" vertical="center" textRotation="90" wrapText="1"/>
    </xf>
    <xf numFmtId="0" fontId="82" fillId="0" borderId="29" xfId="0" applyFont="1" applyBorder="1" applyAlignment="1">
      <alignment horizontal="center" vertical="center" textRotation="90" wrapText="1"/>
    </xf>
    <xf numFmtId="0" fontId="82" fillId="0" borderId="23" xfId="0" applyFont="1" applyBorder="1" applyAlignment="1">
      <alignment horizontal="center" vertical="center" textRotation="90" wrapText="1"/>
    </xf>
    <xf numFmtId="0" fontId="103" fillId="0" borderId="19" xfId="0" applyFont="1" applyBorder="1" applyAlignment="1">
      <alignment horizontal="center" vertical="center" wrapText="1"/>
    </xf>
    <xf numFmtId="0" fontId="103" fillId="0" borderId="24" xfId="0" applyFont="1" applyBorder="1" applyAlignment="1">
      <alignment horizontal="center" vertical="center" wrapText="1"/>
    </xf>
    <xf numFmtId="0" fontId="82" fillId="0" borderId="14" xfId="0" applyFont="1" applyBorder="1" applyAlignment="1">
      <alignment horizontal="center" vertical="center" wrapText="1"/>
    </xf>
    <xf numFmtId="0" fontId="104" fillId="0" borderId="19" xfId="0" applyFont="1" applyBorder="1" applyAlignment="1">
      <alignment horizontal="center" vertical="center" wrapText="1"/>
    </xf>
    <xf numFmtId="0" fontId="104" fillId="0" borderId="21" xfId="0" applyFont="1" applyBorder="1" applyAlignment="1">
      <alignment horizontal="center" vertical="center" wrapText="1"/>
    </xf>
    <xf numFmtId="0" fontId="82" fillId="0" borderId="31" xfId="0" applyFont="1" applyBorder="1" applyAlignment="1">
      <alignment horizontal="center" vertical="center" wrapText="1"/>
    </xf>
    <xf numFmtId="0" fontId="82" fillId="0" borderId="37" xfId="0" applyFont="1" applyBorder="1" applyAlignment="1">
      <alignment horizontal="center" vertical="center" wrapText="1"/>
    </xf>
    <xf numFmtId="0" fontId="82" fillId="0" borderId="19" xfId="0" applyFont="1" applyBorder="1" applyAlignment="1">
      <alignment horizontal="center" vertical="center" wrapText="1"/>
    </xf>
    <xf numFmtId="0" fontId="82" fillId="0" borderId="24" xfId="0" applyFont="1" applyBorder="1" applyAlignment="1">
      <alignment horizontal="center" vertical="center" wrapText="1"/>
    </xf>
    <xf numFmtId="0" fontId="83" fillId="0" borderId="0" xfId="0" applyFont="1" applyAlignment="1">
      <alignment horizontal="left"/>
    </xf>
    <xf numFmtId="49" fontId="110" fillId="26" borderId="9" xfId="0" applyNumberFormat="1" applyFont="1" applyFill="1" applyBorder="1" applyAlignment="1">
      <alignment horizontal="left" vertical="top"/>
    </xf>
    <xf numFmtId="49" fontId="110" fillId="26" borderId="6" xfId="0" applyNumberFormat="1" applyFont="1" applyFill="1" applyBorder="1" applyAlignment="1">
      <alignment horizontal="left" vertical="top"/>
    </xf>
    <xf numFmtId="169" fontId="82" fillId="21" borderId="19" xfId="20" applyNumberFormat="1" applyFont="1" applyFill="1" applyBorder="1" applyAlignment="1">
      <alignment horizontal="left" vertical="top"/>
    </xf>
    <xf numFmtId="169" fontId="82" fillId="21" borderId="21" xfId="20" applyNumberFormat="1" applyFont="1" applyFill="1" applyBorder="1" applyAlignment="1">
      <alignment horizontal="left" vertical="top"/>
    </xf>
    <xf numFmtId="166" fontId="82" fillId="21" borderId="19" xfId="0" applyNumberFormat="1" applyFont="1" applyFill="1" applyBorder="1" applyAlignment="1">
      <alignment horizontal="left" vertical="top"/>
    </xf>
    <xf numFmtId="166" fontId="82" fillId="21" borderId="21" xfId="0" applyNumberFormat="1" applyFont="1" applyFill="1" applyBorder="1" applyAlignment="1">
      <alignment horizontal="left" vertical="top"/>
    </xf>
    <xf numFmtId="166" fontId="82" fillId="21" borderId="93" xfId="0" applyNumberFormat="1" applyFont="1" applyFill="1" applyBorder="1" applyAlignment="1">
      <alignment horizontal="left" vertical="top"/>
    </xf>
    <xf numFmtId="166" fontId="82" fillId="21" borderId="96" xfId="0" applyNumberFormat="1" applyFont="1" applyFill="1" applyBorder="1" applyAlignment="1">
      <alignment horizontal="left" vertical="top"/>
    </xf>
    <xf numFmtId="0" fontId="82" fillId="21" borderId="7" xfId="0" applyFont="1" applyFill="1" applyBorder="1" applyAlignment="1">
      <alignment horizontal="left" vertical="top"/>
    </xf>
    <xf numFmtId="0" fontId="82" fillId="21" borderId="9" xfId="0" applyFont="1" applyFill="1" applyBorder="1" applyAlignment="1">
      <alignment horizontal="left" vertical="top"/>
    </xf>
    <xf numFmtId="49" fontId="110" fillId="26" borderId="21" xfId="0" applyNumberFormat="1" applyFont="1" applyFill="1" applyBorder="1" applyAlignment="1">
      <alignment horizontal="left" vertical="top" textRotation="90"/>
    </xf>
    <xf numFmtId="49" fontId="110" fillId="26" borderId="14" xfId="0" applyNumberFormat="1" applyFont="1" applyFill="1" applyBorder="1" applyAlignment="1">
      <alignment horizontal="left" vertical="top" textRotation="90"/>
    </xf>
    <xf numFmtId="49" fontId="83" fillId="0" borderId="14" xfId="0" applyNumberFormat="1" applyFont="1" applyBorder="1" applyAlignment="1">
      <alignment horizontal="left" vertical="top"/>
    </xf>
    <xf numFmtId="49" fontId="110" fillId="26" borderId="19" xfId="0" applyNumberFormat="1" applyFont="1" applyFill="1" applyBorder="1" applyAlignment="1">
      <alignment horizontal="left" vertical="top" wrapText="1"/>
    </xf>
    <xf numFmtId="49" fontId="110" fillId="26" borderId="24" xfId="0" applyNumberFormat="1" applyFont="1" applyFill="1" applyBorder="1" applyAlignment="1">
      <alignment horizontal="left" vertical="top" wrapText="1"/>
    </xf>
    <xf numFmtId="169" fontId="82" fillId="0" borderId="19" xfId="20" applyNumberFormat="1" applyFont="1" applyFill="1" applyBorder="1" applyAlignment="1">
      <alignment horizontal="left" vertical="top"/>
    </xf>
    <xf numFmtId="169" fontId="82" fillId="0" borderId="21" xfId="20" applyNumberFormat="1" applyFont="1" applyFill="1" applyBorder="1" applyAlignment="1">
      <alignment horizontal="left" vertical="top"/>
    </xf>
    <xf numFmtId="166" fontId="106" fillId="0" borderId="19" xfId="0" applyNumberFormat="1" applyFont="1" applyBorder="1" applyAlignment="1">
      <alignment horizontal="justify" vertical="top" wrapText="1"/>
    </xf>
    <xf numFmtId="166" fontId="102" fillId="0" borderId="21" xfId="0" applyNumberFormat="1" applyFont="1" applyBorder="1" applyAlignment="1">
      <alignment horizontal="justify" vertical="top"/>
    </xf>
    <xf numFmtId="49" fontId="82" fillId="0" borderId="24" xfId="0" applyNumberFormat="1" applyFont="1" applyBorder="1" applyAlignment="1">
      <alignment horizontal="left" vertical="top" wrapText="1"/>
    </xf>
    <xf numFmtId="49" fontId="82" fillId="0" borderId="19" xfId="0" applyNumberFormat="1" applyFont="1" applyBorder="1" applyAlignment="1">
      <alignment horizontal="left" vertical="top" wrapText="1"/>
    </xf>
    <xf numFmtId="49" fontId="83" fillId="0" borderId="21" xfId="0" applyNumberFormat="1" applyFont="1" applyBorder="1" applyAlignment="1">
      <alignment horizontal="left" vertical="top" textRotation="90"/>
    </xf>
    <xf numFmtId="49" fontId="83" fillId="0" borderId="24" xfId="0" applyNumberFormat="1" applyFont="1" applyBorder="1" applyAlignment="1">
      <alignment horizontal="left" vertical="top" textRotation="90"/>
    </xf>
    <xf numFmtId="49" fontId="83" fillId="0" borderId="19" xfId="0" applyNumberFormat="1" applyFont="1" applyBorder="1" applyAlignment="1">
      <alignment horizontal="left" vertical="top" textRotation="90"/>
    </xf>
    <xf numFmtId="166" fontId="83" fillId="0" borderId="21" xfId="0" applyNumberFormat="1" applyFont="1" applyBorder="1" applyAlignment="1">
      <alignment horizontal="justify" vertical="top" wrapText="1"/>
    </xf>
    <xf numFmtId="49" fontId="83" fillId="29" borderId="19" xfId="0" applyNumberFormat="1" applyFont="1" applyFill="1" applyBorder="1" applyAlignment="1">
      <alignment horizontal="center" vertical="top" wrapText="1"/>
    </xf>
    <xf numFmtId="49" fontId="83" fillId="29" borderId="21" xfId="0" applyNumberFormat="1" applyFont="1" applyFill="1" applyBorder="1" applyAlignment="1">
      <alignment horizontal="center" vertical="top" wrapText="1"/>
    </xf>
    <xf numFmtId="49" fontId="83" fillId="0" borderId="14" xfId="0" applyNumberFormat="1" applyFont="1" applyBorder="1" applyAlignment="1">
      <alignment horizontal="left" vertical="top" textRotation="90"/>
    </xf>
    <xf numFmtId="0" fontId="105" fillId="0" borderId="19" xfId="0" applyFont="1" applyBorder="1" applyAlignment="1">
      <alignment horizontal="left" vertical="top" wrapText="1"/>
    </xf>
    <xf numFmtId="0" fontId="105" fillId="0" borderId="24" xfId="0" applyFont="1" applyBorder="1" applyAlignment="1">
      <alignment horizontal="left" vertical="top" wrapText="1"/>
    </xf>
    <xf numFmtId="0" fontId="105" fillId="0" borderId="21" xfId="0" applyFont="1" applyBorder="1" applyAlignment="1">
      <alignment horizontal="left" vertical="top" wrapText="1"/>
    </xf>
    <xf numFmtId="166" fontId="110" fillId="26" borderId="14" xfId="0" applyNumberFormat="1" applyFont="1" applyFill="1" applyBorder="1" applyAlignment="1">
      <alignment horizontal="justify" vertical="top" wrapText="1"/>
    </xf>
    <xf numFmtId="0" fontId="82" fillId="0" borderId="14" xfId="0" applyFont="1" applyBorder="1" applyAlignment="1">
      <alignment horizontal="center" wrapText="1"/>
    </xf>
    <xf numFmtId="0" fontId="82" fillId="0" borderId="14" xfId="0" applyFont="1" applyBorder="1" applyAlignment="1">
      <alignment horizontal="center"/>
    </xf>
    <xf numFmtId="0" fontId="82" fillId="0" borderId="14" xfId="0" applyFont="1" applyBorder="1" applyAlignment="1">
      <alignment horizontal="center" vertical="center"/>
    </xf>
    <xf numFmtId="49" fontId="82" fillId="25" borderId="15" xfId="0" applyNumberFormat="1" applyFont="1" applyFill="1" applyBorder="1" applyAlignment="1">
      <alignment horizontal="center" vertical="top" wrapText="1"/>
    </xf>
    <xf numFmtId="49" fontId="82" fillId="25" borderId="35" xfId="0" applyNumberFormat="1" applyFont="1" applyFill="1" applyBorder="1" applyAlignment="1">
      <alignment horizontal="center" vertical="top" wrapText="1"/>
    </xf>
    <xf numFmtId="49" fontId="82" fillId="25" borderId="17" xfId="0" applyNumberFormat="1" applyFont="1" applyFill="1" applyBorder="1" applyAlignment="1">
      <alignment horizontal="center" vertical="top" wrapText="1"/>
    </xf>
    <xf numFmtId="49" fontId="83" fillId="0" borderId="18" xfId="0" applyNumberFormat="1" applyFont="1" applyBorder="1" applyAlignment="1">
      <alignment horizontal="left" vertical="top"/>
    </xf>
    <xf numFmtId="0" fontId="82" fillId="4" borderId="18" xfId="0" applyFont="1" applyFill="1" applyBorder="1" applyAlignment="1">
      <alignment horizontal="left" vertical="top" wrapText="1"/>
    </xf>
    <xf numFmtId="0" fontId="83" fillId="4" borderId="9" xfId="0" applyFont="1" applyFill="1" applyBorder="1" applyAlignment="1">
      <alignment horizontal="left" vertical="top" textRotation="90" wrapText="1"/>
    </xf>
    <xf numFmtId="0" fontId="82" fillId="4" borderId="14" xfId="0" applyFont="1" applyFill="1" applyBorder="1" applyAlignment="1">
      <alignment horizontal="left" vertical="top" wrapText="1"/>
    </xf>
    <xf numFmtId="0" fontId="83" fillId="4" borderId="14" xfId="0" applyFont="1" applyFill="1" applyBorder="1" applyAlignment="1">
      <alignment horizontal="left" vertical="top" textRotation="90" wrapText="1"/>
    </xf>
    <xf numFmtId="0" fontId="83" fillId="4" borderId="15" xfId="0" applyFont="1" applyFill="1" applyBorder="1" applyAlignment="1">
      <alignment horizontal="left" vertical="top" textRotation="90" wrapText="1"/>
    </xf>
    <xf numFmtId="0" fontId="82" fillId="4" borderId="58" xfId="0" applyFont="1" applyFill="1" applyBorder="1" applyAlignment="1">
      <alignment horizontal="left" vertical="top" wrapText="1"/>
    </xf>
    <xf numFmtId="49" fontId="83" fillId="0" borderId="58" xfId="0" applyNumberFormat="1" applyFont="1" applyBorder="1" applyAlignment="1">
      <alignment horizontal="left" vertical="top"/>
    </xf>
    <xf numFmtId="0" fontId="83" fillId="4" borderId="58" xfId="0" applyFont="1" applyFill="1" applyBorder="1" applyAlignment="1">
      <alignment horizontal="left" vertical="top" textRotation="90" wrapText="1"/>
    </xf>
    <xf numFmtId="0" fontId="83" fillId="4" borderId="18" xfId="0" applyFont="1" applyFill="1" applyBorder="1" applyAlignment="1">
      <alignment horizontal="left" vertical="top" textRotation="90" wrapText="1"/>
    </xf>
    <xf numFmtId="0" fontId="82" fillId="0" borderId="127" xfId="0" applyFont="1" applyBorder="1" applyAlignment="1">
      <alignment horizontal="center" vertical="top" wrapText="1"/>
    </xf>
    <xf numFmtId="0" fontId="82" fillId="0" borderId="127" xfId="0" applyFont="1" applyBorder="1" applyAlignment="1">
      <alignment horizontal="center" vertical="top"/>
    </xf>
    <xf numFmtId="0" fontId="83" fillId="0" borderId="128" xfId="0" applyFont="1" applyBorder="1" applyAlignment="1">
      <alignment vertical="top" wrapText="1"/>
    </xf>
    <xf numFmtId="0" fontId="0" fillId="0" borderId="130" xfId="0" applyBorder="1" applyAlignment="1">
      <alignment vertical="top" wrapText="1"/>
    </xf>
    <xf numFmtId="0" fontId="146" fillId="0" borderId="15" xfId="0" applyFont="1" applyBorder="1" applyAlignment="1">
      <alignment horizontal="center" vertical="center" wrapText="1"/>
    </xf>
    <xf numFmtId="49" fontId="106" fillId="0" borderId="14" xfId="0" applyNumberFormat="1" applyFont="1" applyBorder="1" applyAlignment="1">
      <alignment horizontal="left" vertical="top" wrapText="1"/>
    </xf>
    <xf numFmtId="166" fontId="106" fillId="0" borderId="24" xfId="0" applyNumberFormat="1" applyFont="1" applyBorder="1" applyAlignment="1">
      <alignment horizontal="justify" vertical="top" wrapText="1"/>
    </xf>
    <xf numFmtId="166" fontId="106" fillId="0" borderId="24" xfId="0" applyNumberFormat="1" applyFont="1" applyBorder="1" applyAlignment="1">
      <alignment horizontal="justify" vertical="top"/>
    </xf>
    <xf numFmtId="0" fontId="112" fillId="17" borderId="15" xfId="0" applyFont="1" applyFill="1" applyBorder="1" applyAlignment="1">
      <alignment horizontal="left" vertical="top" wrapText="1"/>
    </xf>
    <xf numFmtId="0" fontId="112" fillId="17" borderId="35" xfId="0" applyFont="1" applyFill="1" applyBorder="1" applyAlignment="1">
      <alignment horizontal="left" vertical="top" wrapText="1"/>
    </xf>
    <xf numFmtId="49" fontId="112" fillId="25" borderId="14" xfId="0" applyNumberFormat="1" applyFont="1" applyFill="1" applyBorder="1" applyAlignment="1">
      <alignment horizontal="left" vertical="top" wrapText="1"/>
    </xf>
    <xf numFmtId="49" fontId="112" fillId="25" borderId="15" xfId="0" applyNumberFormat="1" applyFont="1" applyFill="1" applyBorder="1" applyAlignment="1">
      <alignment horizontal="left" vertical="top" wrapText="1"/>
    </xf>
    <xf numFmtId="0" fontId="106" fillId="0" borderId="15" xfId="0" applyFont="1" applyBorder="1" applyAlignment="1">
      <alignment horizontal="left" vertical="top"/>
    </xf>
    <xf numFmtId="49" fontId="106" fillId="29" borderId="14" xfId="0" applyNumberFormat="1" applyFont="1" applyFill="1" applyBorder="1" applyAlignment="1">
      <alignment horizontal="left" vertical="top" wrapText="1"/>
    </xf>
    <xf numFmtId="166" fontId="106" fillId="0" borderId="14" xfId="0" applyNumberFormat="1" applyFont="1" applyBorder="1" applyAlignment="1">
      <alignment horizontal="justify" vertical="top" wrapText="1"/>
    </xf>
    <xf numFmtId="166" fontId="106" fillId="0" borderId="14" xfId="0" applyNumberFormat="1" applyFont="1" applyBorder="1" applyAlignment="1">
      <alignment horizontal="justify" vertical="top"/>
    </xf>
    <xf numFmtId="49" fontId="106" fillId="0" borderId="19" xfId="0" applyNumberFormat="1" applyFont="1" applyBorder="1" applyAlignment="1">
      <alignment horizontal="left" vertical="top" wrapText="1"/>
    </xf>
    <xf numFmtId="49" fontId="106" fillId="0" borderId="24" xfId="0" applyNumberFormat="1" applyFont="1" applyBorder="1" applyAlignment="1">
      <alignment horizontal="left" vertical="top" wrapText="1"/>
    </xf>
    <xf numFmtId="0" fontId="112" fillId="0" borderId="19" xfId="0" applyFont="1" applyBorder="1" applyAlignment="1">
      <alignment horizontal="center" vertical="center" wrapText="1"/>
    </xf>
    <xf numFmtId="0" fontId="112" fillId="0" borderId="24" xfId="0" applyFont="1" applyBorder="1" applyAlignment="1">
      <alignment horizontal="center" vertical="center" wrapText="1"/>
    </xf>
    <xf numFmtId="0" fontId="146" fillId="0" borderId="14" xfId="0" applyFont="1" applyBorder="1" applyAlignment="1">
      <alignment horizontal="center" vertical="center" wrapText="1"/>
    </xf>
    <xf numFmtId="0" fontId="146" fillId="0" borderId="19" xfId="0" applyFont="1" applyBorder="1" applyAlignment="1">
      <alignment horizontal="center" vertical="center" wrapText="1"/>
    </xf>
    <xf numFmtId="0" fontId="112" fillId="0" borderId="36" xfId="0" applyFont="1" applyBorder="1" applyAlignment="1">
      <alignment horizontal="center" vertical="center" wrapText="1"/>
    </xf>
    <xf numFmtId="0" fontId="112" fillId="0" borderId="0" xfId="0" applyFont="1" applyAlignment="1">
      <alignment horizontal="center" vertical="center" wrapText="1"/>
    </xf>
    <xf numFmtId="0" fontId="112" fillId="0" borderId="0" xfId="0" applyFont="1" applyAlignment="1">
      <alignment horizontal="left" vertical="top" wrapText="1"/>
    </xf>
    <xf numFmtId="0" fontId="106" fillId="0" borderId="0" xfId="0" applyFont="1" applyAlignment="1">
      <alignment vertical="top" wrapText="1"/>
    </xf>
    <xf numFmtId="0" fontId="106" fillId="0" borderId="0" xfId="0" applyFont="1" applyAlignment="1">
      <alignment horizontal="left" vertical="top" wrapText="1"/>
    </xf>
    <xf numFmtId="0" fontId="112" fillId="0" borderId="31" xfId="0" applyFont="1" applyBorder="1" applyAlignment="1">
      <alignment horizontal="center" vertical="center" wrapText="1"/>
    </xf>
    <xf numFmtId="0" fontId="112" fillId="0" borderId="65" xfId="0" applyFont="1" applyBorder="1" applyAlignment="1">
      <alignment horizontal="center" vertical="center" wrapText="1"/>
    </xf>
    <xf numFmtId="0" fontId="112" fillId="0" borderId="34" xfId="0" applyFont="1" applyBorder="1" applyAlignment="1">
      <alignment horizontal="center" vertical="center" textRotation="90" wrapText="1"/>
    </xf>
    <xf numFmtId="0" fontId="112" fillId="0" borderId="54" xfId="0" applyFont="1" applyBorder="1" applyAlignment="1">
      <alignment horizontal="center" vertical="center" textRotation="90" wrapText="1"/>
    </xf>
    <xf numFmtId="0" fontId="112" fillId="0" borderId="14" xfId="0" applyFont="1" applyBorder="1" applyAlignment="1">
      <alignment horizontal="center" vertical="center" wrapText="1"/>
    </xf>
    <xf numFmtId="0" fontId="112" fillId="0" borderId="14" xfId="0" applyFont="1" applyBorder="1" applyAlignment="1">
      <alignment horizontal="left" vertical="top" wrapText="1"/>
    </xf>
    <xf numFmtId="0" fontId="106" fillId="0" borderId="14" xfId="0" applyFont="1" applyBorder="1" applyAlignment="1">
      <alignment horizontal="left" vertical="top" wrapText="1"/>
    </xf>
    <xf numFmtId="49" fontId="106" fillId="0" borderId="9" xfId="0" applyNumberFormat="1" applyFont="1" applyBorder="1" applyAlignment="1">
      <alignment horizontal="left" vertical="top"/>
    </xf>
    <xf numFmtId="49" fontId="106" fillId="0" borderId="6" xfId="0" applyNumberFormat="1" applyFont="1" applyBorder="1" applyAlignment="1">
      <alignment horizontal="left" vertical="top"/>
    </xf>
    <xf numFmtId="0" fontId="112" fillId="0" borderId="9" xfId="0" applyFont="1" applyBorder="1" applyAlignment="1">
      <alignment horizontal="left" vertical="top" wrapText="1"/>
    </xf>
    <xf numFmtId="0" fontId="112" fillId="0" borderId="7" xfId="0" applyFont="1" applyBorder="1" applyAlignment="1">
      <alignment horizontal="left" vertical="top" wrapText="1"/>
    </xf>
    <xf numFmtId="0" fontId="106" fillId="17" borderId="14" xfId="0" applyFont="1" applyFill="1" applyBorder="1" applyAlignment="1">
      <alignment horizontal="left" vertical="top"/>
    </xf>
    <xf numFmtId="49" fontId="106" fillId="0" borderId="7" xfId="0" applyNumberFormat="1" applyFont="1" applyBorder="1" applyAlignment="1">
      <alignment horizontal="left" vertical="top"/>
    </xf>
    <xf numFmtId="0" fontId="112" fillId="0" borderId="6" xfId="0" applyFont="1" applyBorder="1" applyAlignment="1">
      <alignment horizontal="left" vertical="top" wrapText="1"/>
    </xf>
    <xf numFmtId="0" fontId="106" fillId="4" borderId="6" xfId="0" applyFont="1" applyFill="1" applyBorder="1" applyAlignment="1">
      <alignment horizontal="left" vertical="top" textRotation="90" wrapText="1"/>
    </xf>
    <xf numFmtId="0" fontId="106" fillId="4" borderId="7" xfId="0" applyFont="1" applyFill="1" applyBorder="1" applyAlignment="1">
      <alignment horizontal="left" vertical="top" textRotation="90" wrapText="1"/>
    </xf>
    <xf numFmtId="0" fontId="112" fillId="0" borderId="0" xfId="0" applyFont="1" applyAlignment="1">
      <alignment vertical="top"/>
    </xf>
    <xf numFmtId="166" fontId="112" fillId="0" borderId="19" xfId="0" applyNumberFormat="1" applyFont="1" applyBorder="1" applyAlignment="1">
      <alignment horizontal="left" vertical="top"/>
    </xf>
    <xf numFmtId="166" fontId="112" fillId="0" borderId="24" xfId="0" applyNumberFormat="1" applyFont="1" applyBorder="1" applyAlignment="1">
      <alignment horizontal="left" vertical="top"/>
    </xf>
    <xf numFmtId="166" fontId="112" fillId="0" borderId="21" xfId="0" applyNumberFormat="1" applyFont="1" applyBorder="1" applyAlignment="1">
      <alignment horizontal="left" vertical="top"/>
    </xf>
    <xf numFmtId="0" fontId="112" fillId="0" borderId="19" xfId="0" applyFont="1" applyBorder="1" applyAlignment="1">
      <alignment horizontal="left" vertical="center" wrapText="1"/>
    </xf>
    <xf numFmtId="0" fontId="112" fillId="0" borderId="21" xfId="0" applyFont="1" applyBorder="1" applyAlignment="1">
      <alignment horizontal="left" vertical="center" wrapText="1"/>
    </xf>
    <xf numFmtId="0" fontId="106" fillId="0" borderId="0" xfId="0" applyFont="1" applyAlignment="1">
      <alignment horizontal="left" vertical="top"/>
    </xf>
    <xf numFmtId="0" fontId="112" fillId="0" borderId="7" xfId="0" applyFont="1" applyBorder="1" applyAlignment="1">
      <alignment horizontal="center" vertical="center" textRotation="90" wrapText="1"/>
    </xf>
    <xf numFmtId="0" fontId="112" fillId="0" borderId="23" xfId="0" applyFont="1" applyBorder="1" applyAlignment="1">
      <alignment horizontal="center" vertical="center" textRotation="90" wrapText="1"/>
    </xf>
    <xf numFmtId="0" fontId="112" fillId="0" borderId="14" xfId="0" applyFont="1" applyBorder="1" applyAlignment="1">
      <alignment horizontal="left" vertical="center" wrapText="1"/>
    </xf>
    <xf numFmtId="0" fontId="106" fillId="4" borderId="9" xfId="0" applyFont="1" applyFill="1" applyBorder="1" applyAlignment="1">
      <alignment horizontal="left" vertical="top" textRotation="90" wrapText="1"/>
    </xf>
    <xf numFmtId="0" fontId="82" fillId="0" borderId="14" xfId="0" applyFont="1" applyBorder="1" applyAlignment="1">
      <alignment horizontal="center" vertical="top" wrapText="1"/>
    </xf>
    <xf numFmtId="0" fontId="82" fillId="0" borderId="14" xfId="0" applyFont="1" applyBorder="1" applyAlignment="1">
      <alignment horizontal="center" vertical="top"/>
    </xf>
    <xf numFmtId="0" fontId="83" fillId="0" borderId="128" xfId="0" applyFont="1" applyBorder="1" applyAlignment="1">
      <alignment wrapText="1"/>
    </xf>
    <xf numFmtId="0" fontId="73" fillId="0" borderId="129" xfId="0" applyFont="1" applyBorder="1" applyAlignment="1">
      <alignment wrapText="1"/>
    </xf>
    <xf numFmtId="0" fontId="73" fillId="0" borderId="130" xfId="0" applyFont="1" applyBorder="1" applyAlignment="1">
      <alignment wrapText="1"/>
    </xf>
    <xf numFmtId="0" fontId="83" fillId="0" borderId="131" xfId="0" applyFont="1" applyBorder="1" applyAlignment="1">
      <alignment wrapText="1"/>
    </xf>
    <xf numFmtId="0" fontId="0" fillId="0" borderId="132" xfId="0" applyBorder="1" applyAlignment="1">
      <alignment wrapText="1"/>
    </xf>
    <xf numFmtId="0" fontId="83" fillId="0" borderId="15" xfId="0" applyFont="1" applyBorder="1" applyAlignment="1">
      <alignment horizontal="left" vertical="top"/>
    </xf>
    <xf numFmtId="49" fontId="103" fillId="0" borderId="14" xfId="0" applyNumberFormat="1" applyFont="1" applyBorder="1" applyAlignment="1">
      <alignment horizontal="left" vertical="top" wrapText="1"/>
    </xf>
    <xf numFmtId="166" fontId="103" fillId="0" borderId="0" xfId="0" applyNumberFormat="1" applyFont="1" applyAlignment="1">
      <alignment horizontal="center" vertical="top" wrapText="1"/>
    </xf>
    <xf numFmtId="0" fontId="82" fillId="17" borderId="15" xfId="0" applyFont="1" applyFill="1" applyBorder="1" applyAlignment="1">
      <alignment horizontal="center" vertical="top" wrapText="1"/>
    </xf>
    <xf numFmtId="0" fontId="82" fillId="17" borderId="35" xfId="0" applyFont="1" applyFill="1" applyBorder="1" applyAlignment="1">
      <alignment horizontal="center" vertical="top" wrapText="1"/>
    </xf>
    <xf numFmtId="0" fontId="82" fillId="25" borderId="14" xfId="0" applyFont="1" applyFill="1" applyBorder="1" applyAlignment="1">
      <alignment horizontal="left" vertical="top"/>
    </xf>
    <xf numFmtId="0" fontId="82" fillId="25" borderId="15" xfId="0" applyFont="1" applyFill="1" applyBorder="1" applyAlignment="1">
      <alignment horizontal="left" vertical="top"/>
    </xf>
    <xf numFmtId="0" fontId="83" fillId="30" borderId="14" xfId="0" applyFont="1" applyFill="1" applyBorder="1" applyAlignment="1">
      <alignment horizontal="left" vertical="top"/>
    </xf>
    <xf numFmtId="49" fontId="82" fillId="30" borderId="14" xfId="0" applyNumberFormat="1" applyFont="1" applyFill="1" applyBorder="1" applyAlignment="1">
      <alignment horizontal="left" vertical="top" wrapText="1"/>
    </xf>
    <xf numFmtId="0" fontId="104" fillId="0" borderId="24" xfId="0" applyFont="1" applyBorder="1" applyAlignment="1">
      <alignment horizontal="center" vertical="center" wrapText="1"/>
    </xf>
    <xf numFmtId="0" fontId="84" fillId="0" borderId="0" xfId="0" applyFont="1" applyAlignment="1">
      <alignment horizontal="center" vertical="center"/>
    </xf>
    <xf numFmtId="0" fontId="82" fillId="0" borderId="37" xfId="0" applyFont="1" applyBorder="1" applyAlignment="1">
      <alignment horizontal="left" vertical="top" wrapText="1"/>
    </xf>
    <xf numFmtId="0" fontId="82" fillId="0" borderId="38" xfId="0" applyFont="1" applyBorder="1" applyAlignment="1">
      <alignment horizontal="left" vertical="top" wrapText="1"/>
    </xf>
    <xf numFmtId="0" fontId="82" fillId="0" borderId="33" xfId="0" applyFont="1" applyBorder="1" applyAlignment="1">
      <alignment horizontal="left" vertical="top" wrapText="1"/>
    </xf>
    <xf numFmtId="0" fontId="83" fillId="0" borderId="14" xfId="0" applyFont="1" applyBorder="1" applyAlignment="1">
      <alignment horizontal="left" vertical="top" textRotation="90" wrapText="1"/>
    </xf>
    <xf numFmtId="0" fontId="82" fillId="0" borderId="24" xfId="0" applyFont="1" applyBorder="1" applyAlignment="1">
      <alignment horizontal="left" vertical="center" wrapText="1"/>
    </xf>
    <xf numFmtId="0" fontId="83" fillId="0" borderId="0" xfId="0" applyFont="1" applyAlignment="1">
      <alignment vertical="top" wrapText="1"/>
    </xf>
    <xf numFmtId="0" fontId="82" fillId="0" borderId="36" xfId="0" applyFont="1" applyBorder="1" applyAlignment="1">
      <alignment horizontal="center" vertical="center" wrapText="1"/>
    </xf>
    <xf numFmtId="0" fontId="82" fillId="0" borderId="0" xfId="0" applyFont="1" applyAlignment="1">
      <alignment horizontal="center" vertical="center" wrapText="1"/>
    </xf>
    <xf numFmtId="0" fontId="82" fillId="0" borderId="34" xfId="0" applyFont="1" applyBorder="1" applyAlignment="1">
      <alignment horizontal="center" vertical="center" textRotation="90" wrapText="1"/>
    </xf>
    <xf numFmtId="0" fontId="82" fillId="0" borderId="54" xfId="0" applyFont="1" applyBorder="1" applyAlignment="1">
      <alignment horizontal="center" vertical="center" textRotation="90" wrapText="1"/>
    </xf>
    <xf numFmtId="0" fontId="82" fillId="0" borderId="7" xfId="0" applyFont="1" applyBorder="1" applyAlignment="1">
      <alignment horizontal="center" vertical="center" textRotation="90" wrapText="1"/>
    </xf>
    <xf numFmtId="0" fontId="82" fillId="0" borderId="14" xfId="0" applyFont="1" applyBorder="1" applyAlignment="1">
      <alignment horizontal="left" vertical="center" wrapText="1"/>
    </xf>
    <xf numFmtId="0" fontId="82" fillId="0" borderId="14" xfId="0" applyFont="1" applyBorder="1" applyAlignment="1">
      <alignment vertical="top" wrapText="1"/>
    </xf>
    <xf numFmtId="166" fontId="83" fillId="30" borderId="14" xfId="0" applyNumberFormat="1" applyFont="1" applyFill="1" applyBorder="1" applyAlignment="1">
      <alignment horizontal="justify" vertical="top" wrapText="1"/>
    </xf>
    <xf numFmtId="166" fontId="83" fillId="30" borderId="14" xfId="0" applyNumberFormat="1" applyFont="1" applyFill="1" applyBorder="1" applyAlignment="1">
      <alignment horizontal="justify" vertical="top"/>
    </xf>
    <xf numFmtId="166" fontId="82" fillId="0" borderId="14" xfId="0" applyNumberFormat="1" applyFont="1" applyBorder="1" applyAlignment="1">
      <alignment horizontal="left" vertical="top"/>
    </xf>
    <xf numFmtId="49" fontId="82" fillId="30" borderId="14" xfId="0" applyNumberFormat="1" applyFont="1" applyFill="1" applyBorder="1" applyAlignment="1">
      <alignment horizontal="left" vertical="top"/>
    </xf>
    <xf numFmtId="0" fontId="82" fillId="30" borderId="14" xfId="0" applyFont="1" applyFill="1" applyBorder="1" applyAlignment="1">
      <alignment horizontal="left" vertical="top" wrapText="1"/>
    </xf>
    <xf numFmtId="0" fontId="83" fillId="30" borderId="14" xfId="0" applyFont="1" applyFill="1" applyBorder="1" applyAlignment="1">
      <alignment horizontal="left" vertical="top" textRotation="90" wrapText="1"/>
    </xf>
    <xf numFmtId="0" fontId="94" fillId="0" borderId="14" xfId="0" applyFont="1" applyBorder="1" applyAlignment="1">
      <alignment horizontal="center" vertical="top" wrapText="1"/>
    </xf>
    <xf numFmtId="0" fontId="94" fillId="0" borderId="15" xfId="0" applyFont="1" applyBorder="1" applyAlignment="1">
      <alignment horizontal="center" vertical="top" wrapText="1"/>
    </xf>
    <xf numFmtId="0" fontId="90" fillId="22" borderId="14" xfId="0" applyFont="1" applyFill="1" applyBorder="1" applyAlignment="1">
      <alignment horizontal="justify" vertical="center" wrapText="1"/>
    </xf>
    <xf numFmtId="0" fontId="90" fillId="19" borderId="14" xfId="0" applyFont="1" applyFill="1" applyBorder="1" applyAlignment="1">
      <alignment horizontal="justify" vertical="center" wrapText="1"/>
    </xf>
    <xf numFmtId="0" fontId="90" fillId="0" borderId="14" xfId="0" applyFont="1" applyBorder="1" applyAlignment="1">
      <alignment horizontal="justify" vertical="center" wrapText="1"/>
    </xf>
    <xf numFmtId="0" fontId="90" fillId="0" borderId="14" xfId="0" applyFont="1" applyBorder="1" applyAlignment="1">
      <alignment horizontal="center" vertical="center" wrapText="1"/>
    </xf>
    <xf numFmtId="0" fontId="90" fillId="0" borderId="19" xfId="0" applyFont="1" applyBorder="1" applyAlignment="1">
      <alignment horizontal="left" vertical="center" wrapText="1"/>
    </xf>
    <xf numFmtId="0" fontId="90" fillId="0" borderId="21" xfId="0" applyFont="1" applyBorder="1" applyAlignment="1">
      <alignment horizontal="left" vertical="center" wrapText="1"/>
    </xf>
    <xf numFmtId="3" fontId="90" fillId="0" borderId="19" xfId="0" applyNumberFormat="1" applyFont="1" applyBorder="1" applyAlignment="1">
      <alignment horizontal="center" vertical="center" wrapText="1"/>
    </xf>
    <xf numFmtId="3" fontId="90" fillId="0" borderId="21" xfId="0" applyNumberFormat="1" applyFont="1" applyBorder="1" applyAlignment="1">
      <alignment horizontal="center" vertical="center" wrapText="1"/>
    </xf>
    <xf numFmtId="0" fontId="95" fillId="0" borderId="14" xfId="0" applyFont="1" applyBorder="1" applyAlignment="1">
      <alignment horizontal="justify" vertical="center" wrapText="1"/>
    </xf>
    <xf numFmtId="0" fontId="90" fillId="0" borderId="19" xfId="0" applyFont="1" applyBorder="1" applyAlignment="1">
      <alignment horizontal="center" vertical="center" wrapText="1"/>
    </xf>
    <xf numFmtId="0" fontId="90" fillId="0" borderId="21" xfId="0" applyFont="1" applyBorder="1" applyAlignment="1">
      <alignment horizontal="center" vertical="center" wrapText="1"/>
    </xf>
    <xf numFmtId="0" fontId="94" fillId="0" borderId="19" xfId="0" applyFont="1" applyBorder="1" applyAlignment="1">
      <alignment horizontal="center" vertical="top" wrapText="1"/>
    </xf>
    <xf numFmtId="0" fontId="94" fillId="0" borderId="24" xfId="0" applyFont="1" applyBorder="1" applyAlignment="1">
      <alignment horizontal="center" vertical="top" wrapText="1"/>
    </xf>
    <xf numFmtId="0" fontId="94" fillId="0" borderId="21" xfId="0" applyFont="1" applyBorder="1" applyAlignment="1">
      <alignment horizontal="center" vertical="top" wrapText="1"/>
    </xf>
    <xf numFmtId="0" fontId="90" fillId="0" borderId="24" xfId="0" applyFont="1" applyBorder="1" applyAlignment="1">
      <alignment horizontal="center" vertical="center" wrapText="1"/>
    </xf>
    <xf numFmtId="0" fontId="95" fillId="0" borderId="19" xfId="0" applyFont="1" applyBorder="1" applyAlignment="1">
      <alignment horizontal="center" vertical="center" wrapText="1"/>
    </xf>
    <xf numFmtId="0" fontId="95" fillId="0" borderId="21" xfId="0" applyFont="1" applyBorder="1" applyAlignment="1">
      <alignment horizontal="center" vertical="center" wrapText="1"/>
    </xf>
    <xf numFmtId="0" fontId="90" fillId="0" borderId="19" xfId="0" applyFont="1" applyBorder="1" applyAlignment="1">
      <alignment horizontal="justify" vertical="center" wrapText="1"/>
    </xf>
    <xf numFmtId="0" fontId="90" fillId="0" borderId="21" xfId="0" applyFont="1" applyBorder="1" applyAlignment="1">
      <alignment horizontal="justify" vertical="center" wrapText="1"/>
    </xf>
    <xf numFmtId="0" fontId="94" fillId="0" borderId="14" xfId="0" applyFont="1" applyBorder="1" applyAlignment="1">
      <alignment horizontal="justify" vertical="top" wrapText="1"/>
    </xf>
    <xf numFmtId="0" fontId="120" fillId="22" borderId="14" xfId="0" applyFont="1" applyFill="1" applyBorder="1" applyAlignment="1">
      <alignment horizontal="justify" vertical="center" wrapText="1"/>
    </xf>
    <xf numFmtId="0" fontId="120" fillId="19" borderId="14" xfId="0" applyFont="1" applyFill="1" applyBorder="1" applyAlignment="1">
      <alignment horizontal="justify" vertical="center" wrapText="1"/>
    </xf>
    <xf numFmtId="0" fontId="90" fillId="0" borderId="14" xfId="0" applyFont="1" applyBorder="1" applyAlignment="1">
      <alignment horizontal="justify" vertical="top" wrapText="1"/>
    </xf>
    <xf numFmtId="0" fontId="116" fillId="21" borderId="14" xfId="0" applyFont="1" applyFill="1" applyBorder="1" applyAlignment="1">
      <alignment horizontal="center" vertical="center" wrapText="1"/>
    </xf>
    <xf numFmtId="10" fontId="90" fillId="0" borderId="19" xfId="0" applyNumberFormat="1" applyFont="1" applyBorder="1" applyAlignment="1">
      <alignment horizontal="center" vertical="center" wrapText="1"/>
    </xf>
    <xf numFmtId="10" fontId="90" fillId="0" borderId="21" xfId="0" applyNumberFormat="1" applyFont="1" applyBorder="1" applyAlignment="1">
      <alignment horizontal="center" vertical="center" wrapText="1"/>
    </xf>
    <xf numFmtId="0" fontId="107" fillId="0" borderId="14" xfId="0" applyFont="1" applyBorder="1" applyAlignment="1">
      <alignment horizontal="center" vertical="top" wrapText="1"/>
    </xf>
    <xf numFmtId="0" fontId="14" fillId="22" borderId="14" xfId="0" applyFont="1" applyFill="1" applyBorder="1" applyAlignment="1">
      <alignment horizontal="justify" vertical="center" wrapText="1"/>
    </xf>
    <xf numFmtId="0" fontId="14" fillId="19" borderId="19" xfId="0" applyFont="1" applyFill="1" applyBorder="1" applyAlignment="1">
      <alignment vertical="center" wrapText="1"/>
    </xf>
    <xf numFmtId="0" fontId="107" fillId="21" borderId="38" xfId="0" applyFont="1" applyFill="1" applyBorder="1" applyAlignment="1">
      <alignment horizontal="center" vertical="center"/>
    </xf>
    <xf numFmtId="0" fontId="107" fillId="0" borderId="19" xfId="0" applyFont="1" applyBorder="1" applyAlignment="1">
      <alignment horizontal="center" vertical="top" wrapText="1"/>
    </xf>
    <xf numFmtId="0" fontId="107" fillId="0" borderId="24" xfId="0" applyFont="1" applyBorder="1" applyAlignment="1">
      <alignment horizontal="center" vertical="top" wrapText="1"/>
    </xf>
    <xf numFmtId="0" fontId="107" fillId="0" borderId="21" xfId="0" applyFont="1" applyBorder="1" applyAlignment="1">
      <alignment horizontal="center" vertical="top" wrapText="1"/>
    </xf>
    <xf numFmtId="0" fontId="107" fillId="0" borderId="65" xfId="0" applyFont="1" applyBorder="1" applyAlignment="1">
      <alignment horizontal="center" vertical="top" wrapText="1"/>
    </xf>
    <xf numFmtId="0" fontId="107" fillId="0" borderId="37" xfId="0" applyFont="1" applyBorder="1" applyAlignment="1">
      <alignment horizontal="center" vertical="top" wrapText="1"/>
    </xf>
    <xf numFmtId="0" fontId="128" fillId="22" borderId="14" xfId="0" applyFont="1" applyFill="1" applyBorder="1" applyAlignment="1">
      <alignment horizontal="justify" vertical="center" wrapText="1"/>
    </xf>
    <xf numFmtId="0" fontId="128" fillId="19" borderId="14" xfId="0" applyFont="1" applyFill="1" applyBorder="1" applyAlignment="1">
      <alignment vertical="center" wrapText="1"/>
    </xf>
    <xf numFmtId="0" fontId="20" fillId="12" borderId="76" xfId="0" applyFont="1" applyFill="1" applyBorder="1" applyAlignment="1">
      <alignment vertical="center" wrapText="1"/>
    </xf>
    <xf numFmtId="0" fontId="20" fillId="12" borderId="77" xfId="0" applyFont="1" applyFill="1" applyBorder="1" applyAlignment="1">
      <alignment vertical="center" wrapText="1"/>
    </xf>
    <xf numFmtId="0" fontId="13" fillId="0" borderId="76" xfId="0" applyFont="1" applyBorder="1" applyAlignment="1">
      <alignment vertical="center" wrapText="1"/>
    </xf>
    <xf numFmtId="0" fontId="13" fillId="0" borderId="78" xfId="0" applyFont="1" applyBorder="1" applyAlignment="1">
      <alignment vertical="center" wrapText="1"/>
    </xf>
    <xf numFmtId="0" fontId="28" fillId="11" borderId="76" xfId="0" applyFont="1" applyFill="1" applyBorder="1" applyAlignment="1">
      <alignment vertical="center" wrapText="1"/>
    </xf>
    <xf numFmtId="0" fontId="28" fillId="11" borderId="77" xfId="0" applyFont="1" applyFill="1" applyBorder="1" applyAlignment="1">
      <alignment vertical="center" wrapText="1"/>
    </xf>
    <xf numFmtId="0" fontId="13" fillId="11" borderId="77" xfId="0" applyFont="1" applyFill="1" applyBorder="1" applyAlignment="1">
      <alignment vertical="top" wrapText="1"/>
    </xf>
    <xf numFmtId="0" fontId="13" fillId="0" borderId="0" xfId="0" applyFont="1"/>
    <xf numFmtId="0" fontId="12" fillId="0" borderId="68" xfId="0" applyFont="1" applyBorder="1" applyAlignment="1">
      <alignment vertical="center"/>
    </xf>
    <xf numFmtId="0" fontId="12" fillId="0" borderId="73"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74" xfId="0" applyFont="1" applyBorder="1" applyAlignment="1">
      <alignment horizontal="center" vertical="center" wrapText="1"/>
    </xf>
    <xf numFmtId="0" fontId="12" fillId="0" borderId="75"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71" xfId="0" applyFont="1" applyBorder="1" applyAlignment="1">
      <alignment horizontal="center" vertical="center" wrapText="1"/>
    </xf>
    <xf numFmtId="0" fontId="12" fillId="14" borderId="76" xfId="0" applyFont="1" applyFill="1" applyBorder="1" applyAlignment="1">
      <alignment vertical="center"/>
    </xf>
    <xf numFmtId="0" fontId="12" fillId="14" borderId="77" xfId="0" applyFont="1" applyFill="1" applyBorder="1" applyAlignment="1">
      <alignment vertical="center"/>
    </xf>
    <xf numFmtId="0" fontId="13" fillId="14" borderId="77" xfId="0" applyFont="1" applyFill="1" applyBorder="1" applyAlignment="1">
      <alignment vertical="top"/>
    </xf>
    <xf numFmtId="0" fontId="66" fillId="14" borderId="76" xfId="0" applyFont="1" applyFill="1" applyBorder="1" applyAlignment="1">
      <alignment vertical="center"/>
    </xf>
    <xf numFmtId="0" fontId="66" fillId="14" borderId="77" xfId="0" applyFont="1" applyFill="1" applyBorder="1" applyAlignment="1">
      <alignment vertical="center"/>
    </xf>
    <xf numFmtId="0" fontId="20" fillId="13" borderId="76" xfId="0" applyFont="1" applyFill="1" applyBorder="1" applyAlignment="1">
      <alignment vertical="center" wrapText="1"/>
    </xf>
    <xf numFmtId="0" fontId="20" fillId="13" borderId="77" xfId="0" applyFont="1" applyFill="1" applyBorder="1" applyAlignment="1">
      <alignment vertical="center" wrapText="1"/>
    </xf>
    <xf numFmtId="0" fontId="13" fillId="13" borderId="77" xfId="0" applyFont="1" applyFill="1" applyBorder="1" applyAlignment="1">
      <alignment wrapText="1"/>
    </xf>
    <xf numFmtId="0" fontId="13" fillId="12" borderId="77" xfId="0" applyFont="1" applyFill="1" applyBorder="1" applyAlignment="1">
      <alignment vertical="top" wrapText="1"/>
    </xf>
    <xf numFmtId="0" fontId="66" fillId="14" borderId="76" xfId="0" applyFont="1" applyFill="1" applyBorder="1" applyAlignment="1">
      <alignment vertical="center" wrapText="1"/>
    </xf>
    <xf numFmtId="0" fontId="66" fillId="14" borderId="77" xfId="0" applyFont="1" applyFill="1" applyBorder="1" applyAlignment="1">
      <alignment vertical="center" wrapText="1"/>
    </xf>
    <xf numFmtId="0" fontId="13" fillId="14" borderId="77" xfId="0" applyFont="1" applyFill="1" applyBorder="1" applyAlignment="1">
      <alignment vertical="top" wrapText="1"/>
    </xf>
    <xf numFmtId="0" fontId="13" fillId="0" borderId="73" xfId="0" applyFont="1" applyBorder="1" applyAlignment="1">
      <alignment vertical="center" wrapText="1"/>
    </xf>
    <xf numFmtId="0" fontId="13" fillId="0" borderId="70" xfId="0" applyFont="1" applyBorder="1" applyAlignment="1">
      <alignment vertical="center" wrapText="1"/>
    </xf>
    <xf numFmtId="0" fontId="13" fillId="0" borderId="69" xfId="0" applyFont="1" applyBorder="1" applyAlignment="1">
      <alignment vertical="center" wrapText="1"/>
    </xf>
    <xf numFmtId="0" fontId="15" fillId="0" borderId="73" xfId="0" applyFont="1" applyBorder="1" applyAlignment="1">
      <alignment vertical="center" wrapText="1"/>
    </xf>
    <xf numFmtId="0" fontId="15" fillId="0" borderId="70" xfId="0" applyFont="1" applyBorder="1" applyAlignment="1">
      <alignment vertical="center" wrapText="1"/>
    </xf>
    <xf numFmtId="0" fontId="15" fillId="0" borderId="69" xfId="0" applyFont="1" applyBorder="1" applyAlignment="1">
      <alignment vertical="center" wrapText="1"/>
    </xf>
    <xf numFmtId="0" fontId="13" fillId="0" borderId="74" xfId="0" applyFont="1" applyBorder="1" applyAlignment="1">
      <alignment vertical="center" wrapText="1"/>
    </xf>
    <xf numFmtId="0" fontId="13" fillId="0" borderId="75" xfId="0" applyFont="1" applyBorder="1" applyAlignment="1">
      <alignment vertical="center" wrapText="1"/>
    </xf>
    <xf numFmtId="0" fontId="13" fillId="0" borderId="55" xfId="0" applyFont="1" applyBorder="1" applyAlignment="1">
      <alignment vertical="center" wrapText="1"/>
    </xf>
    <xf numFmtId="0" fontId="13" fillId="0" borderId="71" xfId="0" applyFont="1" applyBorder="1" applyAlignment="1">
      <alignment vertical="center" wrapText="1"/>
    </xf>
    <xf numFmtId="0" fontId="15" fillId="0" borderId="76" xfId="0" applyFont="1" applyBorder="1" applyAlignment="1">
      <alignment vertical="center" wrapText="1"/>
    </xf>
    <xf numFmtId="0" fontId="15" fillId="0" borderId="78" xfId="0" applyFont="1" applyBorder="1" applyAlignment="1">
      <alignment vertical="center" wrapText="1"/>
    </xf>
    <xf numFmtId="0" fontId="14" fillId="0" borderId="76" xfId="0" applyFont="1" applyBorder="1" applyAlignment="1">
      <alignment vertical="center" wrapText="1"/>
    </xf>
    <xf numFmtId="0" fontId="14" fillId="0" borderId="78" xfId="0" applyFont="1" applyBorder="1" applyAlignment="1">
      <alignment vertical="center" wrapText="1"/>
    </xf>
    <xf numFmtId="0" fontId="67" fillId="0" borderId="73" xfId="0" applyFont="1" applyBorder="1" applyAlignment="1">
      <alignment vertical="center" wrapText="1"/>
    </xf>
    <xf numFmtId="0" fontId="67" fillId="0" borderId="69" xfId="0" applyFont="1" applyBorder="1" applyAlignment="1">
      <alignment vertical="center" wrapText="1"/>
    </xf>
    <xf numFmtId="0" fontId="13" fillId="0" borderId="76" xfId="0" applyFont="1" applyBorder="1" applyAlignment="1">
      <alignment wrapText="1"/>
    </xf>
    <xf numFmtId="0" fontId="13" fillId="0" borderId="78" xfId="0" applyFont="1" applyBorder="1" applyAlignment="1">
      <alignment wrapText="1"/>
    </xf>
    <xf numFmtId="0" fontId="67" fillId="0" borderId="76" xfId="0" applyFont="1" applyBorder="1" applyAlignment="1">
      <alignment vertical="center" wrapText="1"/>
    </xf>
    <xf numFmtId="0" fontId="67" fillId="0" borderId="78" xfId="0" applyFont="1" applyBorder="1" applyAlignment="1">
      <alignment vertical="center" wrapText="1"/>
    </xf>
    <xf numFmtId="0" fontId="67" fillId="14" borderId="73" xfId="0" applyFont="1" applyFill="1" applyBorder="1" applyAlignment="1">
      <alignment vertical="center" wrapText="1"/>
    </xf>
    <xf numFmtId="0" fontId="67" fillId="14" borderId="69" xfId="0" applyFont="1" applyFill="1" applyBorder="1" applyAlignment="1">
      <alignment vertical="center" wrapText="1"/>
    </xf>
    <xf numFmtId="0" fontId="67" fillId="0" borderId="70" xfId="0" applyFont="1" applyBorder="1" applyAlignment="1">
      <alignment vertical="center" wrapText="1"/>
    </xf>
    <xf numFmtId="3" fontId="13" fillId="0" borderId="76" xfId="0" applyNumberFormat="1" applyFont="1" applyBorder="1" applyAlignment="1">
      <alignment vertical="center" wrapText="1"/>
    </xf>
    <xf numFmtId="3" fontId="13" fillId="0" borderId="78" xfId="0" applyNumberFormat="1" applyFont="1" applyBorder="1" applyAlignment="1">
      <alignment vertical="center" wrapText="1"/>
    </xf>
    <xf numFmtId="0" fontId="69" fillId="13" borderId="76" xfId="0" applyFont="1" applyFill="1" applyBorder="1" applyAlignment="1">
      <alignment vertical="center" wrapText="1"/>
    </xf>
    <xf numFmtId="0" fontId="69" fillId="13" borderId="77" xfId="0" applyFont="1" applyFill="1" applyBorder="1" applyAlignment="1">
      <alignment vertical="center" wrapText="1"/>
    </xf>
    <xf numFmtId="0" fontId="13" fillId="14" borderId="73" xfId="0" applyFont="1" applyFill="1" applyBorder="1" applyAlignment="1">
      <alignment vertical="center" wrapText="1"/>
    </xf>
    <xf numFmtId="0" fontId="13" fillId="14" borderId="69" xfId="0" applyFont="1" applyFill="1" applyBorder="1" applyAlignment="1">
      <alignment vertical="center" wrapText="1"/>
    </xf>
    <xf numFmtId="0" fontId="13" fillId="0" borderId="74" xfId="0" applyFont="1" applyBorder="1" applyAlignment="1">
      <alignment horizontal="justify" vertical="center" wrapText="1"/>
    </xf>
    <xf numFmtId="0" fontId="13" fillId="0" borderId="55" xfId="0" applyFont="1" applyBorder="1" applyAlignment="1">
      <alignment horizontal="justify" vertical="center" wrapText="1"/>
    </xf>
    <xf numFmtId="0" fontId="13" fillId="0" borderId="73" xfId="0" applyFont="1" applyBorder="1" applyAlignment="1">
      <alignment horizontal="justify" vertical="center" wrapText="1"/>
    </xf>
    <xf numFmtId="0" fontId="13" fillId="0" borderId="69" xfId="0" applyFont="1" applyBorder="1" applyAlignment="1">
      <alignment horizontal="justify" vertical="center" wrapText="1"/>
    </xf>
    <xf numFmtId="0" fontId="15" fillId="0" borderId="73" xfId="0" applyFont="1" applyBorder="1" applyAlignment="1">
      <alignment horizontal="justify" vertical="center" wrapText="1"/>
    </xf>
    <xf numFmtId="0" fontId="15" fillId="0" borderId="69" xfId="0" applyFont="1" applyBorder="1" applyAlignment="1">
      <alignment horizontal="justify" vertical="center" wrapText="1"/>
    </xf>
    <xf numFmtId="0" fontId="13" fillId="0" borderId="75" xfId="0" applyFont="1" applyBorder="1" applyAlignment="1">
      <alignment horizontal="justify" vertical="center" wrapText="1"/>
    </xf>
    <xf numFmtId="0" fontId="13" fillId="0" borderId="71" xfId="0" applyFont="1" applyBorder="1" applyAlignment="1">
      <alignment horizontal="justify" vertical="center" wrapText="1"/>
    </xf>
    <xf numFmtId="0" fontId="66" fillId="14" borderId="76" xfId="0" applyFont="1" applyFill="1" applyBorder="1" applyAlignment="1">
      <alignment horizontal="justify" vertical="center" wrapText="1"/>
    </xf>
    <xf numFmtId="0" fontId="66" fillId="14" borderId="77" xfId="0" applyFont="1" applyFill="1" applyBorder="1" applyAlignment="1">
      <alignment horizontal="justify" vertical="center" wrapText="1"/>
    </xf>
    <xf numFmtId="0" fontId="70" fillId="11" borderId="76" xfId="0" applyFont="1" applyFill="1" applyBorder="1" applyAlignment="1">
      <alignment vertical="center" wrapText="1"/>
    </xf>
    <xf numFmtId="0" fontId="70" fillId="11" borderId="77" xfId="0" applyFont="1" applyFill="1" applyBorder="1" applyAlignment="1">
      <alignment vertical="center" wrapText="1"/>
    </xf>
    <xf numFmtId="0" fontId="13" fillId="15" borderId="76" xfId="0" applyFont="1" applyFill="1" applyBorder="1" applyAlignment="1">
      <alignment vertical="center" wrapText="1"/>
    </xf>
    <xf numFmtId="0" fontId="13" fillId="15" borderId="78" xfId="0" applyFont="1" applyFill="1" applyBorder="1" applyAlignment="1">
      <alignment vertical="center" wrapText="1"/>
    </xf>
    <xf numFmtId="0" fontId="66" fillId="14" borderId="76" xfId="0" applyFont="1" applyFill="1" applyBorder="1" applyAlignment="1">
      <alignment horizontal="left" vertical="center" wrapText="1"/>
    </xf>
    <xf numFmtId="0" fontId="66" fillId="14" borderId="77" xfId="0" applyFont="1" applyFill="1" applyBorder="1" applyAlignment="1">
      <alignment horizontal="left" vertical="center" wrapText="1"/>
    </xf>
    <xf numFmtId="0" fontId="19" fillId="0" borderId="76" xfId="0" applyFont="1" applyBorder="1" applyAlignment="1">
      <alignment vertical="center" wrapText="1"/>
    </xf>
    <xf numFmtId="0" fontId="19" fillId="0" borderId="78" xfId="0" applyFont="1" applyBorder="1" applyAlignment="1">
      <alignment vertical="center" wrapText="1"/>
    </xf>
    <xf numFmtId="0" fontId="13" fillId="0" borderId="14" xfId="0" applyFont="1" applyBorder="1" applyAlignment="1">
      <alignment vertical="center" wrapText="1"/>
    </xf>
    <xf numFmtId="0" fontId="13" fillId="0" borderId="14" xfId="0" applyFont="1" applyBorder="1" applyAlignment="1">
      <alignment horizontal="justify" vertical="center" wrapText="1"/>
    </xf>
    <xf numFmtId="49" fontId="12" fillId="2" borderId="0" xfId="0" applyNumberFormat="1" applyFont="1" applyFill="1" applyAlignment="1">
      <alignment horizontal="center" vertical="top"/>
    </xf>
    <xf numFmtId="49" fontId="12" fillId="2" borderId="57" xfId="0" applyNumberFormat="1" applyFont="1" applyFill="1" applyBorder="1" applyAlignment="1">
      <alignment horizontal="center" vertical="top"/>
    </xf>
    <xf numFmtId="49" fontId="20" fillId="8" borderId="6" xfId="0" applyNumberFormat="1" applyFont="1" applyFill="1" applyBorder="1" applyAlignment="1">
      <alignment horizontal="left" vertical="top" wrapText="1"/>
    </xf>
    <xf numFmtId="49" fontId="20" fillId="8" borderId="8" xfId="0" applyNumberFormat="1" applyFont="1" applyFill="1" applyBorder="1" applyAlignment="1">
      <alignment horizontal="left" vertical="top" wrapText="1"/>
    </xf>
    <xf numFmtId="0" fontId="28" fillId="6" borderId="6" xfId="0" applyFont="1" applyFill="1" applyBorder="1" applyAlignment="1">
      <alignment horizontal="center" vertical="top" wrapText="1"/>
    </xf>
    <xf numFmtId="0" fontId="28" fillId="6" borderId="8" xfId="0" applyFont="1" applyFill="1" applyBorder="1" applyAlignment="1">
      <alignment horizontal="center" vertical="top" wrapText="1"/>
    </xf>
    <xf numFmtId="0" fontId="20" fillId="5" borderId="6" xfId="0" applyFont="1" applyFill="1" applyBorder="1" applyAlignment="1">
      <alignment wrapText="1"/>
    </xf>
    <xf numFmtId="0" fontId="20" fillId="5" borderId="8" xfId="0" applyFont="1" applyFill="1" applyBorder="1" applyAlignment="1">
      <alignment wrapText="1"/>
    </xf>
    <xf numFmtId="49" fontId="17" fillId="2" borderId="6" xfId="0" applyNumberFormat="1" applyFont="1" applyFill="1" applyBorder="1" applyAlignment="1">
      <alignment vertical="top" wrapText="1"/>
    </xf>
    <xf numFmtId="49" fontId="17" fillId="2" borderId="8" xfId="0" applyNumberFormat="1" applyFont="1" applyFill="1" applyBorder="1" applyAlignment="1">
      <alignment vertical="top" wrapText="1"/>
    </xf>
    <xf numFmtId="49" fontId="12" fillId="2" borderId="6" xfId="0" applyNumberFormat="1" applyFont="1" applyFill="1" applyBorder="1" applyAlignment="1">
      <alignment vertical="top"/>
    </xf>
    <xf numFmtId="49" fontId="12" fillId="2" borderId="8" xfId="0" applyNumberFormat="1" applyFont="1" applyFill="1" applyBorder="1" applyAlignment="1">
      <alignment vertical="top"/>
    </xf>
    <xf numFmtId="49" fontId="17" fillId="2" borderId="7" xfId="0" applyNumberFormat="1" applyFont="1" applyFill="1" applyBorder="1" applyAlignment="1">
      <alignment vertical="top" wrapText="1"/>
    </xf>
    <xf numFmtId="49" fontId="49" fillId="2" borderId="6" xfId="0" applyNumberFormat="1" applyFont="1" applyFill="1" applyBorder="1" applyAlignment="1">
      <alignment vertical="top" wrapText="1"/>
    </xf>
    <xf numFmtId="49" fontId="49" fillId="2" borderId="8" xfId="0" applyNumberFormat="1" applyFont="1" applyFill="1" applyBorder="1" applyAlignment="1">
      <alignment vertical="top" wrapText="1"/>
    </xf>
    <xf numFmtId="49" fontId="17" fillId="2" borderId="16" xfId="0" applyNumberFormat="1" applyFont="1" applyFill="1" applyBorder="1" applyAlignment="1">
      <alignment horizontal="left" vertical="top" wrapText="1"/>
    </xf>
    <xf numFmtId="49" fontId="17" fillId="2" borderId="22" xfId="0" applyNumberFormat="1" applyFont="1" applyFill="1" applyBorder="1" applyAlignment="1">
      <alignment horizontal="left" vertical="top" wrapText="1"/>
    </xf>
    <xf numFmtId="49" fontId="17" fillId="2" borderId="57" xfId="0" applyNumberFormat="1" applyFont="1" applyFill="1" applyBorder="1" applyAlignment="1">
      <alignment horizontal="left" vertical="top" wrapText="1"/>
    </xf>
    <xf numFmtId="49" fontId="17" fillId="2" borderId="8" xfId="0" applyNumberFormat="1" applyFont="1" applyFill="1" applyBorder="1" applyAlignment="1">
      <alignment horizontal="justify" vertical="justify" wrapText="1"/>
    </xf>
    <xf numFmtId="49" fontId="17" fillId="2" borderId="10" xfId="0" applyNumberFormat="1" applyFont="1" applyFill="1" applyBorder="1" applyAlignment="1">
      <alignment horizontal="justify" vertical="justify" wrapText="1"/>
    </xf>
    <xf numFmtId="0" fontId="29" fillId="6" borderId="6" xfId="0" applyFont="1" applyFill="1" applyBorder="1" applyAlignment="1">
      <alignment horizontal="center" vertical="top" wrapText="1"/>
    </xf>
    <xf numFmtId="0" fontId="29" fillId="6" borderId="8" xfId="0" applyFont="1" applyFill="1" applyBorder="1" applyAlignment="1">
      <alignment horizontal="center" vertical="top" wrapText="1"/>
    </xf>
    <xf numFmtId="49" fontId="17" fillId="2" borderId="6" xfId="0" applyNumberFormat="1" applyFont="1" applyFill="1" applyBorder="1" applyAlignment="1">
      <alignment horizontal="justify" vertical="top" wrapText="1"/>
    </xf>
    <xf numFmtId="49" fontId="17" fillId="2" borderId="8" xfId="0" applyNumberFormat="1" applyFont="1" applyFill="1" applyBorder="1" applyAlignment="1">
      <alignment horizontal="justify" vertical="top" wrapText="1"/>
    </xf>
    <xf numFmtId="0" fontId="20" fillId="5" borderId="10" xfId="0" applyFont="1" applyFill="1" applyBorder="1" applyAlignment="1">
      <alignment wrapText="1"/>
    </xf>
    <xf numFmtId="0" fontId="28" fillId="6" borderId="9" xfId="0" applyFont="1" applyFill="1" applyBorder="1" applyAlignment="1">
      <alignment horizontal="center" vertical="top" wrapText="1"/>
    </xf>
    <xf numFmtId="0" fontId="28" fillId="6" borderId="16" xfId="0" applyFont="1" applyFill="1" applyBorder="1" applyAlignment="1">
      <alignment horizontal="center" vertical="top" wrapText="1"/>
    </xf>
    <xf numFmtId="0" fontId="13" fillId="0" borderId="6" xfId="0" applyFont="1" applyBorder="1" applyAlignment="1">
      <alignment horizontal="left" wrapText="1"/>
    </xf>
    <xf numFmtId="49" fontId="17" fillId="2" borderId="7" xfId="0" applyNumberFormat="1" applyFont="1" applyFill="1" applyBorder="1" applyAlignment="1">
      <alignment horizontal="justify" vertical="top" wrapText="1"/>
    </xf>
    <xf numFmtId="49" fontId="17" fillId="2" borderId="29" xfId="0" applyNumberFormat="1" applyFont="1" applyFill="1" applyBorder="1" applyAlignment="1">
      <alignment horizontal="justify" vertical="top" wrapText="1"/>
    </xf>
    <xf numFmtId="49" fontId="17" fillId="2" borderId="31" xfId="0" applyNumberFormat="1" applyFont="1" applyFill="1" applyBorder="1" applyAlignment="1">
      <alignment vertical="top" wrapText="1"/>
    </xf>
    <xf numFmtId="49" fontId="17" fillId="2" borderId="36" xfId="0" applyNumberFormat="1" applyFont="1" applyFill="1" applyBorder="1" applyAlignment="1">
      <alignment vertical="top" wrapText="1"/>
    </xf>
    <xf numFmtId="49" fontId="17" fillId="2" borderId="37" xfId="0" applyNumberFormat="1" applyFont="1" applyFill="1" applyBorder="1" applyAlignment="1">
      <alignment vertical="top" wrapText="1"/>
    </xf>
    <xf numFmtId="49" fontId="17" fillId="2" borderId="38" xfId="0" applyNumberFormat="1" applyFont="1" applyFill="1" applyBorder="1" applyAlignment="1">
      <alignment vertical="top" wrapText="1"/>
    </xf>
    <xf numFmtId="0" fontId="34" fillId="0" borderId="6" xfId="0" applyFont="1" applyBorder="1" applyAlignment="1">
      <alignment horizontal="center" vertical="center" wrapText="1"/>
    </xf>
    <xf numFmtId="49" fontId="12" fillId="2" borderId="31" xfId="0" applyNumberFormat="1" applyFont="1" applyFill="1" applyBorder="1" applyAlignment="1">
      <alignment vertical="top"/>
    </xf>
    <xf numFmtId="49" fontId="12" fillId="2" borderId="36" xfId="0" applyNumberFormat="1" applyFont="1" applyFill="1" applyBorder="1" applyAlignment="1">
      <alignment vertical="top"/>
    </xf>
    <xf numFmtId="0" fontId="21" fillId="5" borderId="6" xfId="0" applyFont="1" applyFill="1" applyBorder="1" applyAlignment="1">
      <alignment horizontal="justify" wrapText="1"/>
    </xf>
    <xf numFmtId="0" fontId="21" fillId="5" borderId="8" xfId="0" applyFont="1" applyFill="1" applyBorder="1" applyAlignment="1">
      <alignment horizontal="justify" wrapText="1"/>
    </xf>
    <xf numFmtId="49" fontId="17" fillId="2" borderId="29" xfId="0" applyNumberFormat="1" applyFont="1" applyFill="1" applyBorder="1" applyAlignment="1">
      <alignment vertical="top" wrapText="1"/>
    </xf>
    <xf numFmtId="0" fontId="20" fillId="5" borderId="31" xfId="0" applyFont="1" applyFill="1" applyBorder="1" applyAlignment="1">
      <alignment wrapText="1"/>
    </xf>
    <xf numFmtId="0" fontId="20" fillId="5" borderId="36" xfId="0" applyFont="1" applyFill="1" applyBorder="1" applyAlignment="1">
      <alignment wrapText="1"/>
    </xf>
    <xf numFmtId="0" fontId="28" fillId="6" borderId="31" xfId="0" applyFont="1" applyFill="1" applyBorder="1" applyAlignment="1">
      <alignment horizontal="center" vertical="top" wrapText="1"/>
    </xf>
    <xf numFmtId="0" fontId="28" fillId="6" borderId="36" xfId="0" applyFont="1" applyFill="1" applyBorder="1" applyAlignment="1">
      <alignment horizontal="center" vertical="top" wrapText="1"/>
    </xf>
    <xf numFmtId="0" fontId="20" fillId="5" borderId="15" xfId="0" applyFont="1" applyFill="1" applyBorder="1" applyAlignment="1">
      <alignment wrapText="1"/>
    </xf>
    <xf numFmtId="0" fontId="20" fillId="5" borderId="35" xfId="0" applyFont="1" applyFill="1" applyBorder="1" applyAlignment="1">
      <alignment wrapText="1"/>
    </xf>
    <xf numFmtId="49" fontId="17" fillId="2" borderId="15" xfId="0" applyNumberFormat="1" applyFont="1" applyFill="1" applyBorder="1" applyAlignment="1">
      <alignment vertical="top" wrapText="1"/>
    </xf>
    <xf numFmtId="49" fontId="17" fillId="2" borderId="35" xfId="0" applyNumberFormat="1" applyFont="1" applyFill="1" applyBorder="1" applyAlignment="1">
      <alignment vertical="top" wrapText="1"/>
    </xf>
    <xf numFmtId="0" fontId="20" fillId="5" borderId="37" xfId="0" applyFont="1" applyFill="1" applyBorder="1" applyAlignment="1">
      <alignment wrapText="1"/>
    </xf>
    <xf numFmtId="0" fontId="20" fillId="5" borderId="38" xfId="0" applyFont="1" applyFill="1" applyBorder="1" applyAlignment="1">
      <alignment wrapText="1"/>
    </xf>
    <xf numFmtId="49" fontId="35" fillId="2" borderId="15" xfId="0" applyNumberFormat="1" applyFont="1" applyFill="1" applyBorder="1" applyAlignment="1">
      <alignment vertical="top" wrapText="1"/>
    </xf>
    <xf numFmtId="49" fontId="35" fillId="2" borderId="35" xfId="0" applyNumberFormat="1" applyFont="1" applyFill="1" applyBorder="1" applyAlignment="1">
      <alignment vertical="top" wrapText="1"/>
    </xf>
    <xf numFmtId="0" fontId="24" fillId="7" borderId="14" xfId="0" applyFont="1" applyFill="1" applyBorder="1" applyAlignment="1">
      <alignment vertical="top" wrapText="1"/>
    </xf>
    <xf numFmtId="0" fontId="24" fillId="0" borderId="14" xfId="0" applyFont="1" applyBorder="1" applyAlignment="1">
      <alignment horizontal="center" wrapText="1"/>
    </xf>
    <xf numFmtId="0" fontId="20" fillId="5" borderId="65" xfId="0" applyFont="1" applyFill="1" applyBorder="1" applyAlignment="1">
      <alignment wrapText="1"/>
    </xf>
    <xf numFmtId="0" fontId="20" fillId="5" borderId="0" xfId="0" applyFont="1" applyFill="1" applyAlignment="1">
      <alignment wrapText="1"/>
    </xf>
    <xf numFmtId="0" fontId="24" fillId="0" borderId="19" xfId="0" applyFont="1" applyBorder="1" applyAlignment="1">
      <alignment horizontal="center" wrapText="1"/>
    </xf>
    <xf numFmtId="0" fontId="24" fillId="0" borderId="24" xfId="0" applyFont="1" applyBorder="1" applyAlignment="1">
      <alignment horizontal="center" wrapText="1"/>
    </xf>
    <xf numFmtId="49" fontId="35" fillId="2" borderId="31" xfId="0" applyNumberFormat="1" applyFont="1" applyFill="1" applyBorder="1" applyAlignment="1">
      <alignment vertical="top" wrapText="1"/>
    </xf>
    <xf numFmtId="49" fontId="35" fillId="2" borderId="36" xfId="0" applyNumberFormat="1" applyFont="1" applyFill="1" applyBorder="1" applyAlignment="1">
      <alignment vertical="top" wrapText="1"/>
    </xf>
    <xf numFmtId="49" fontId="35" fillId="2" borderId="38" xfId="0" applyNumberFormat="1" applyFont="1" applyFill="1" applyBorder="1" applyAlignment="1">
      <alignment vertical="top" wrapText="1"/>
    </xf>
    <xf numFmtId="0" fontId="30" fillId="0" borderId="0" xfId="0" applyFont="1" applyAlignment="1">
      <alignment horizontal="center"/>
    </xf>
    <xf numFmtId="0" fontId="28" fillId="6" borderId="66" xfId="0" applyFont="1" applyFill="1" applyBorder="1" applyAlignment="1">
      <alignment horizontal="center" vertical="top" wrapText="1"/>
    </xf>
    <xf numFmtId="0" fontId="28" fillId="6" borderId="58" xfId="0" applyFont="1" applyFill="1" applyBorder="1" applyAlignment="1">
      <alignment horizontal="center" vertical="top" wrapText="1"/>
    </xf>
    <xf numFmtId="0" fontId="28" fillId="6" borderId="67" xfId="0" applyFont="1" applyFill="1" applyBorder="1" applyAlignment="1">
      <alignment horizontal="center" vertical="top" wrapText="1"/>
    </xf>
    <xf numFmtId="49" fontId="17" fillId="2" borderId="6" xfId="0" applyNumberFormat="1" applyFont="1" applyFill="1" applyBorder="1" applyAlignment="1">
      <alignment vertical="top"/>
    </xf>
    <xf numFmtId="49" fontId="17" fillId="2" borderId="8" xfId="0" applyNumberFormat="1" applyFont="1" applyFill="1" applyBorder="1" applyAlignment="1">
      <alignment vertical="top"/>
    </xf>
    <xf numFmtId="49" fontId="17" fillId="2" borderId="15" xfId="0" applyNumberFormat="1" applyFont="1" applyFill="1" applyBorder="1" applyAlignment="1">
      <alignment vertical="top"/>
    </xf>
    <xf numFmtId="49" fontId="17" fillId="2" borderId="35" xfId="0" applyNumberFormat="1" applyFont="1" applyFill="1" applyBorder="1" applyAlignment="1">
      <alignment vertical="top"/>
    </xf>
    <xf numFmtId="0" fontId="33" fillId="0" borderId="7"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9" xfId="0" applyFont="1" applyBorder="1" applyAlignment="1">
      <alignment horizontal="center" vertical="center" wrapText="1"/>
    </xf>
    <xf numFmtId="0" fontId="20" fillId="5" borderId="40" xfId="0" applyFont="1" applyFill="1" applyBorder="1" applyAlignment="1">
      <alignment wrapText="1"/>
    </xf>
    <xf numFmtId="0" fontId="20" fillId="5" borderId="20" xfId="0" applyFont="1" applyFill="1" applyBorder="1" applyAlignment="1">
      <alignment wrapText="1"/>
    </xf>
    <xf numFmtId="0" fontId="20" fillId="5" borderId="63" xfId="0" applyFont="1" applyFill="1" applyBorder="1" applyAlignment="1">
      <alignment wrapText="1"/>
    </xf>
    <xf numFmtId="49" fontId="12" fillId="2" borderId="60" xfId="0" applyNumberFormat="1" applyFont="1" applyFill="1" applyBorder="1" applyAlignment="1">
      <alignment vertical="top"/>
    </xf>
    <xf numFmtId="49" fontId="12" fillId="2" borderId="61" xfId="0" applyNumberFormat="1" applyFont="1" applyFill="1" applyBorder="1" applyAlignment="1">
      <alignment vertical="top"/>
    </xf>
    <xf numFmtId="49" fontId="12" fillId="2" borderId="64" xfId="0" applyNumberFormat="1" applyFont="1" applyFill="1" applyBorder="1" applyAlignment="1">
      <alignment vertical="top"/>
    </xf>
    <xf numFmtId="49" fontId="17" fillId="2" borderId="13" xfId="0" applyNumberFormat="1" applyFont="1" applyFill="1" applyBorder="1" applyAlignment="1">
      <alignment vertical="top"/>
    </xf>
    <xf numFmtId="49" fontId="17" fillId="2" borderId="62" xfId="0" applyNumberFormat="1" applyFont="1" applyFill="1" applyBorder="1" applyAlignment="1">
      <alignment vertical="top"/>
    </xf>
    <xf numFmtId="49" fontId="17" fillId="2" borderId="59" xfId="0" applyNumberFormat="1" applyFont="1" applyFill="1" applyBorder="1" applyAlignment="1">
      <alignment vertical="top"/>
    </xf>
    <xf numFmtId="0" fontId="31" fillId="0" borderId="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9" xfId="0" applyFont="1" applyBorder="1" applyAlignment="1">
      <alignment horizontal="center" vertical="center" wrapText="1"/>
    </xf>
    <xf numFmtId="0" fontId="50" fillId="0" borderId="0" xfId="0" applyFont="1" applyAlignment="1">
      <alignment horizontal="center" wrapText="1"/>
    </xf>
    <xf numFmtId="0" fontId="50" fillId="0" borderId="19" xfId="0" applyFont="1" applyBorder="1" applyAlignment="1">
      <alignment horizontal="left" vertical="top" wrapText="1"/>
    </xf>
    <xf numFmtId="0" fontId="50" fillId="0" borderId="24" xfId="0" applyFont="1" applyBorder="1" applyAlignment="1">
      <alignment horizontal="left" vertical="top" wrapText="1"/>
    </xf>
    <xf numFmtId="0" fontId="50" fillId="0" borderId="21" xfId="0" applyFont="1" applyBorder="1" applyAlignment="1">
      <alignment horizontal="left" vertical="top" wrapText="1"/>
    </xf>
    <xf numFmtId="0" fontId="50" fillId="0" borderId="19" xfId="0" applyFont="1" applyBorder="1" applyAlignment="1">
      <alignment horizontal="center" vertical="top" wrapText="1"/>
    </xf>
    <xf numFmtId="0" fontId="50" fillId="0" borderId="24" xfId="0" applyFont="1" applyBorder="1" applyAlignment="1">
      <alignment horizontal="center" vertical="top" wrapText="1"/>
    </xf>
    <xf numFmtId="0" fontId="50" fillId="0" borderId="21" xfId="0" applyFont="1" applyBorder="1" applyAlignment="1">
      <alignment horizontal="center" vertical="top" wrapText="1"/>
    </xf>
  </cellXfs>
  <cellStyles count="21">
    <cellStyle name="Comma 2" xfId="1" xr:uid="{00000000-0005-0000-0000-000000000000}"/>
    <cellStyle name="Comma 3" xfId="2" xr:uid="{00000000-0005-0000-0000-000001000000}"/>
    <cellStyle name="Excel Built-in Norma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Įprastas" xfId="0" builtinId="0"/>
    <cellStyle name="Normal 2" xfId="10" xr:uid="{00000000-0005-0000-0000-00000A000000}"/>
    <cellStyle name="Normal 3" xfId="11" xr:uid="{00000000-0005-0000-0000-00000B000000}"/>
    <cellStyle name="Output" xfId="12" xr:uid="{00000000-0005-0000-0000-00000D000000}"/>
    <cellStyle name="Paprastas 2" xfId="13" xr:uid="{00000000-0005-0000-0000-00000E000000}"/>
    <cellStyle name="Paprastas 3" xfId="14" xr:uid="{00000000-0005-0000-0000-00000F000000}"/>
    <cellStyle name="Paprastas_Aplinkos" xfId="15" xr:uid="{00000000-0005-0000-0000-000010000000}"/>
    <cellStyle name="Procentai" xfId="20" builtinId="5"/>
    <cellStyle name="Title" xfId="16" xr:uid="{00000000-0005-0000-0000-000012000000}"/>
    <cellStyle name="Total" xfId="17" xr:uid="{00000000-0005-0000-0000-000013000000}"/>
    <cellStyle name="Warning Text" xfId="18" xr:uid="{00000000-0005-0000-0000-000014000000}"/>
    <cellStyle name="Обычный 2" xfId="19" xr:uid="{00000000-0005-0000-0000-000015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E6E6E6"/>
      <rgbColor rgb="00660066"/>
      <rgbColor rgb="00FF8080"/>
      <rgbColor rgb="000066CC"/>
      <rgbColor rgb="00CCCCCC"/>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B3B3B3"/>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'Programų vykdymas 2023 (III)'!$Q$20</c:f>
              <c:strCache>
                <c:ptCount val="1"/>
                <c:pt idx="0">
                  <c:v>2023-02-02 sprendimu 
Nr. TS-17  patvirtintas planas</c:v>
                </c:pt>
              </c:strCache>
            </c:strRef>
          </c:tx>
          <c:spPr>
            <a:solidFill>
              <a:schemeClr val="accent1"/>
            </a:solidFill>
            <a:ln>
              <a:noFill/>
            </a:ln>
            <a:effectLst/>
          </c:spPr>
          <c:invertIfNegative val="0"/>
          <c:cat>
            <c:multiLvlStrRef>
              <c:f>'Programų vykdymas 2023 (III)'!$R$19:$AA$19</c:f>
            </c:multiLvlStrRef>
          </c:cat>
          <c:val>
            <c:numRef>
              <c:f>'Programų vykdymas 2023 (III)'!$R$20:$AA$20</c:f>
            </c:numRef>
          </c:val>
          <c:extLst>
            <c:ext xmlns:c16="http://schemas.microsoft.com/office/drawing/2014/chart" uri="{C3380CC4-5D6E-409C-BE32-E72D297353CC}">
              <c16:uniqueId val="{00000000-7F33-4DC7-82FD-965CB9647054}"/>
            </c:ext>
          </c:extLst>
        </c:ser>
        <c:ser>
          <c:idx val="1"/>
          <c:order val="1"/>
          <c:tx>
            <c:strRef>
              <c:f>'Programų vykdymas 2023 (III)'!#REF!</c:f>
              <c:strCache>
                <c:ptCount val="1"/>
                <c:pt idx="0">
                  <c:v>#REF!</c:v>
                </c:pt>
              </c:strCache>
            </c:strRef>
          </c:tx>
          <c:spPr>
            <a:solidFill>
              <a:schemeClr val="accent2"/>
            </a:solidFill>
            <a:ln>
              <a:noFill/>
            </a:ln>
            <a:effectLst/>
          </c:spPr>
          <c:invertIfNegative val="0"/>
          <c:cat>
            <c:multiLvlStrRef>
              <c:f>'Programų vykdymas 2023 (III)'!$R$19:$AA$19</c:f>
            </c:multiLvlStrRef>
          </c:cat>
          <c:val>
            <c:numRef>
              <c:f>'Programų vykdymas 2023 (III)'!#REF!</c:f>
              <c:numCache>
                <c:formatCode>General</c:formatCode>
                <c:ptCount val="1"/>
                <c:pt idx="0">
                  <c:v>1</c:v>
                </c:pt>
              </c:numCache>
            </c:numRef>
          </c:val>
          <c:extLst>
            <c:ext xmlns:c16="http://schemas.microsoft.com/office/drawing/2014/chart" uri="{C3380CC4-5D6E-409C-BE32-E72D297353CC}">
              <c16:uniqueId val="{00000001-7F33-4DC7-82FD-965CB9647054}"/>
            </c:ext>
          </c:extLst>
        </c:ser>
        <c:ser>
          <c:idx val="2"/>
          <c:order val="2"/>
          <c:tx>
            <c:strRef>
              <c:f>'Programų vykdymas 2023 (III)'!#REF!</c:f>
              <c:strCache>
                <c:ptCount val="1"/>
                <c:pt idx="0">
                  <c:v>#REF!</c:v>
                </c:pt>
              </c:strCache>
            </c:strRef>
          </c:tx>
          <c:spPr>
            <a:solidFill>
              <a:schemeClr val="accent3"/>
            </a:solidFill>
            <a:ln>
              <a:noFill/>
            </a:ln>
            <a:effectLst/>
          </c:spPr>
          <c:invertIfNegative val="0"/>
          <c:cat>
            <c:multiLvlStrRef>
              <c:f>'Programų vykdymas 2023 (III)'!$R$19:$AA$19</c:f>
            </c:multiLvlStrRef>
          </c:cat>
          <c:val>
            <c:numRef>
              <c:f>'Programų vykdymas 2023 (III)'!#REF!</c:f>
              <c:numCache>
                <c:formatCode>General</c:formatCode>
                <c:ptCount val="1"/>
                <c:pt idx="0">
                  <c:v>1</c:v>
                </c:pt>
              </c:numCache>
            </c:numRef>
          </c:val>
          <c:extLst>
            <c:ext xmlns:c16="http://schemas.microsoft.com/office/drawing/2014/chart" uri="{C3380CC4-5D6E-409C-BE32-E72D297353CC}">
              <c16:uniqueId val="{00000002-7F33-4DC7-82FD-965CB9647054}"/>
            </c:ext>
          </c:extLst>
        </c:ser>
        <c:ser>
          <c:idx val="3"/>
          <c:order val="3"/>
          <c:tx>
            <c:strRef>
              <c:f>'Programų vykdymas 2023 (III)'!#REF!</c:f>
              <c:strCache>
                <c:ptCount val="1"/>
                <c:pt idx="0">
                  <c:v>#REF!</c:v>
                </c:pt>
              </c:strCache>
            </c:strRef>
          </c:tx>
          <c:spPr>
            <a:solidFill>
              <a:schemeClr val="accent4"/>
            </a:solidFill>
            <a:ln>
              <a:noFill/>
            </a:ln>
            <a:effectLst/>
          </c:spPr>
          <c:invertIfNegative val="0"/>
          <c:cat>
            <c:multiLvlStrRef>
              <c:f>'Programų vykdymas 2023 (III)'!$R$19:$AA$19</c:f>
            </c:multiLvlStrRef>
          </c:cat>
          <c:val>
            <c:numRef>
              <c:f>'Programų vykdymas 2023 (III)'!#REF!</c:f>
              <c:numCache>
                <c:formatCode>General</c:formatCode>
                <c:ptCount val="1"/>
                <c:pt idx="0">
                  <c:v>1</c:v>
                </c:pt>
              </c:numCache>
            </c:numRef>
          </c:val>
          <c:extLst>
            <c:ext xmlns:c16="http://schemas.microsoft.com/office/drawing/2014/chart" uri="{C3380CC4-5D6E-409C-BE32-E72D297353CC}">
              <c16:uniqueId val="{00000003-7F33-4DC7-82FD-965CB9647054}"/>
            </c:ext>
          </c:extLst>
        </c:ser>
        <c:dLbls>
          <c:showLegendKey val="0"/>
          <c:showVal val="0"/>
          <c:showCatName val="0"/>
          <c:showSerName val="0"/>
          <c:showPercent val="0"/>
          <c:showBubbleSize val="0"/>
        </c:dLbls>
        <c:gapWidth val="219"/>
        <c:overlap val="-27"/>
        <c:axId val="159614464"/>
        <c:axId val="157475392"/>
        <c:extLst>
          <c:ext xmlns:c15="http://schemas.microsoft.com/office/drawing/2012/chart" uri="{02D57815-91ED-43cb-92C2-25804820EDAC}">
            <c15:filteredBarSeries>
              <c15:ser>
                <c:idx val="4"/>
                <c:order val="4"/>
                <c:tx>
                  <c:strRef>
                    <c:extLst>
                      <c:ext uri="{02D57815-91ED-43cb-92C2-25804820EDAC}">
                        <c15:formulaRef>
                          <c15:sqref>'Programų vykdymas 2023 (III)'!$Q$21</c15:sqref>
                        </c15:formulaRef>
                      </c:ext>
                    </c:extLst>
                    <c:strCache>
                      <c:ptCount val="1"/>
                    </c:strCache>
                  </c:strRef>
                </c:tx>
                <c:spPr>
                  <a:solidFill>
                    <a:schemeClr val="accent5"/>
                  </a:solidFill>
                  <a:ln>
                    <a:noFill/>
                  </a:ln>
                  <a:effectLst/>
                </c:spPr>
                <c:invertIfNegative val="0"/>
                <c:cat>
                  <c:multiLvlStrRef>
                    <c:extLst>
                      <c:ext uri="{02D57815-91ED-43cb-92C2-25804820EDAC}">
                        <c15:formulaRef>
                          <c15:sqref>'Programų vykdymas 2023 (III)'!$R$19:$AA$19</c15:sqref>
                        </c15:formulaRef>
                      </c:ext>
                    </c:extLst>
                  </c:multiLvlStrRef>
                </c:cat>
                <c:val>
                  <c:numRef>
                    <c:extLst>
                      <c:ext uri="{02D57815-91ED-43cb-92C2-25804820EDAC}">
                        <c15:formulaRef>
                          <c15:sqref>'Programų vykdymas 2023 (III)'!$R$21:$AA$21</c15:sqref>
                        </c15:formulaRef>
                      </c:ext>
                    </c:extLst>
                  </c:numRef>
                </c:val>
                <c:extLst>
                  <c:ext xmlns:c16="http://schemas.microsoft.com/office/drawing/2014/chart" uri="{C3380CC4-5D6E-409C-BE32-E72D297353CC}">
                    <c16:uniqueId val="{00000004-7F33-4DC7-82FD-965CB9647054}"/>
                  </c:ext>
                </c:extLst>
              </c15:ser>
            </c15:filteredBarSeries>
          </c:ext>
        </c:extLst>
      </c:barChart>
      <c:catAx>
        <c:axId val="159614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7475392"/>
        <c:crosses val="autoZero"/>
        <c:auto val="1"/>
        <c:lblAlgn val="ctr"/>
        <c:lblOffset val="100"/>
        <c:noMultiLvlLbl val="0"/>
      </c:catAx>
      <c:valAx>
        <c:axId val="157475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96144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194094697494656E-2"/>
          <c:y val="0.10380678026269888"/>
          <c:w val="0.92454056504539561"/>
          <c:h val="0.41270138923224814"/>
        </c:manualLayout>
      </c:layout>
      <c:barChart>
        <c:barDir val="col"/>
        <c:grouping val="clustered"/>
        <c:varyColors val="0"/>
        <c:ser>
          <c:idx val="1"/>
          <c:order val="0"/>
          <c:tx>
            <c:strRef>
              <c:f>'Programų vykdymas 2023 (III)'!$E$19</c:f>
              <c:strCache>
                <c:ptCount val="1"/>
                <c:pt idx="0">
                  <c:v>2025-02-20 sprendimu Nr. TS-28  patvirtintas planas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'Programų vykdymas 2023 (III)'!$C$20:$C$23</c:f>
              <c:numCache>
                <c:formatCode>General</c:formatCode>
                <c:ptCount val="3"/>
                <c:pt idx="0">
                  <c:v>4</c:v>
                </c:pt>
                <c:pt idx="1">
                  <c:v>8</c:v>
                </c:pt>
                <c:pt idx="2">
                  <c:v>10</c:v>
                </c:pt>
              </c:numCache>
            </c:numRef>
          </c:cat>
          <c:val>
            <c:numRef>
              <c:f>'Programų vykdymas 2023 (III)'!$E$20:$E$23</c:f>
              <c:numCache>
                <c:formatCode>General</c:formatCode>
                <c:ptCount val="3"/>
                <c:pt idx="0" formatCode="0.000">
                  <c:v>516.06599999999992</c:v>
                </c:pt>
                <c:pt idx="1">
                  <c:v>0.31</c:v>
                </c:pt>
                <c:pt idx="2">
                  <c:v>14</c:v>
                </c:pt>
              </c:numCache>
            </c:numRef>
          </c:val>
          <c:extLst>
            <c:ext xmlns:c16="http://schemas.microsoft.com/office/drawing/2014/chart" uri="{C3380CC4-5D6E-409C-BE32-E72D297353CC}">
              <c16:uniqueId val="{00000001-21D1-4BDD-9935-4FB99FC7D4B6}"/>
            </c:ext>
          </c:extLst>
        </c:ser>
        <c:ser>
          <c:idx val="2"/>
          <c:order val="1"/>
          <c:tx>
            <c:strRef>
              <c:f>'Programų vykdymas 2023 (III)'!$F$19</c:f>
              <c:strCache>
                <c:ptCount val="1"/>
                <c:pt idx="0">
                  <c:v>Planas
(įskaitant patikslinimus)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'Programų vykdymas 2023 (III)'!$C$20:$C$23</c:f>
              <c:numCache>
                <c:formatCode>General</c:formatCode>
                <c:ptCount val="3"/>
                <c:pt idx="0">
                  <c:v>4</c:v>
                </c:pt>
                <c:pt idx="1">
                  <c:v>8</c:v>
                </c:pt>
                <c:pt idx="2">
                  <c:v>10</c:v>
                </c:pt>
              </c:numCache>
            </c:numRef>
          </c:cat>
          <c:val>
            <c:numRef>
              <c:f>'Programų vykdymas 2023 (III)'!$F$20:$F$23</c:f>
              <c:numCache>
                <c:formatCode>General</c:formatCode>
                <c:ptCount val="3"/>
                <c:pt idx="0">
                  <c:v>504.99099999999993</c:v>
                </c:pt>
                <c:pt idx="1">
                  <c:v>0.32500000000000001</c:v>
                </c:pt>
                <c:pt idx="2">
                  <c:v>51.39</c:v>
                </c:pt>
              </c:numCache>
            </c:numRef>
          </c:val>
          <c:extLst>
            <c:ext xmlns:c16="http://schemas.microsoft.com/office/drawing/2014/chart" uri="{C3380CC4-5D6E-409C-BE32-E72D297353CC}">
              <c16:uniqueId val="{00000002-21D1-4BDD-9935-4FB99FC7D4B6}"/>
            </c:ext>
          </c:extLst>
        </c:ser>
        <c:ser>
          <c:idx val="3"/>
          <c:order val="2"/>
          <c:tx>
            <c:strRef>
              <c:f>'Programų vykdymas 2023 (III)'!$G$19</c:f>
              <c:strCache>
                <c:ptCount val="1"/>
                <c:pt idx="0">
                  <c:v>2025 m. plano vykdymas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'Programų vykdymas 2023 (III)'!$C$20:$C$23</c:f>
              <c:numCache>
                <c:formatCode>General</c:formatCode>
                <c:ptCount val="3"/>
                <c:pt idx="0">
                  <c:v>4</c:v>
                </c:pt>
                <c:pt idx="1">
                  <c:v>8</c:v>
                </c:pt>
                <c:pt idx="2">
                  <c:v>10</c:v>
                </c:pt>
              </c:numCache>
            </c:numRef>
          </c:cat>
          <c:val>
            <c:numRef>
              <c:f>'Programų vykdymas 2023 (III)'!$G$20:$G$23</c:f>
              <c:numCache>
                <c:formatCode>General</c:formatCode>
                <c:ptCount val="3"/>
                <c:pt idx="0">
                  <c:v>504.99099999999993</c:v>
                </c:pt>
                <c:pt idx="1">
                  <c:v>0.32200000000000001</c:v>
                </c:pt>
                <c:pt idx="2">
                  <c:v>51.39</c:v>
                </c:pt>
              </c:numCache>
            </c:numRef>
          </c:val>
          <c:extLst>
            <c:ext xmlns:c16="http://schemas.microsoft.com/office/drawing/2014/chart" uri="{C3380CC4-5D6E-409C-BE32-E72D297353CC}">
              <c16:uniqueId val="{00000003-21D1-4BDD-9935-4FB99FC7D4B6}"/>
            </c:ext>
          </c:extLst>
        </c:ser>
        <c:dLbls>
          <c:dLblPos val="outEnd"/>
          <c:showLegendKey val="0"/>
          <c:showVal val="1"/>
          <c:showCatName val="0"/>
          <c:showSerName val="0"/>
          <c:showPercent val="0"/>
          <c:showBubbleSize val="0"/>
        </c:dLbls>
        <c:gapWidth val="219"/>
        <c:overlap val="-27"/>
        <c:axId val="950292671"/>
        <c:axId val="1037521663"/>
      </c:barChart>
      <c:catAx>
        <c:axId val="9502926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37521663"/>
        <c:crosses val="autoZero"/>
        <c:auto val="1"/>
        <c:lblAlgn val="ctr"/>
        <c:lblOffset val="100"/>
        <c:noMultiLvlLbl val="0"/>
      </c:catAx>
      <c:valAx>
        <c:axId val="103752166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950292671"/>
        <c:crosses val="autoZero"/>
        <c:crossBetween val="between"/>
      </c:valAx>
      <c:spPr>
        <a:noFill/>
        <a:ln>
          <a:noFill/>
        </a:ln>
        <a:effectLst/>
      </c:spPr>
    </c:plotArea>
    <c:legend>
      <c:legendPos val="b"/>
      <c:layout>
        <c:manualLayout>
          <c:xMode val="edge"/>
          <c:yMode val="edge"/>
          <c:x val="7.300886625848603E-2"/>
          <c:y val="0.67539032523099252"/>
          <c:w val="0.89999996980465724"/>
          <c:h val="8.682385199729497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16</xdr:col>
      <xdr:colOff>741947</xdr:colOff>
      <xdr:row>21</xdr:row>
      <xdr:rowOff>0</xdr:rowOff>
    </xdr:from>
    <xdr:to>
      <xdr:col>25</xdr:col>
      <xdr:colOff>290762</xdr:colOff>
      <xdr:row>33</xdr:row>
      <xdr:rowOff>190500</xdr:rowOff>
    </xdr:to>
    <xdr:graphicFrame macro="">
      <xdr:nvGraphicFramePr>
        <xdr:cNvPr id="2" name="Diagrama 1">
          <a:extLst>
            <a:ext uri="{FF2B5EF4-FFF2-40B4-BE49-F238E27FC236}">
              <a16:creationId xmlns:a16="http://schemas.microsoft.com/office/drawing/2014/main" id="{4FFB960C-3298-17AF-93D1-1C9198A882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29306</xdr:colOff>
      <xdr:row>3</xdr:row>
      <xdr:rowOff>7326</xdr:rowOff>
    </xdr:from>
    <xdr:to>
      <xdr:col>7</xdr:col>
      <xdr:colOff>989132</xdr:colOff>
      <xdr:row>16</xdr:row>
      <xdr:rowOff>80595</xdr:rowOff>
    </xdr:to>
    <xdr:graphicFrame macro="">
      <xdr:nvGraphicFramePr>
        <xdr:cNvPr id="3" name="Diagrama 2">
          <a:extLst>
            <a:ext uri="{FF2B5EF4-FFF2-40B4-BE49-F238E27FC236}">
              <a16:creationId xmlns:a16="http://schemas.microsoft.com/office/drawing/2014/main" id="{5FBF9C2D-6869-491E-A1FC-C48BFE9F51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Inga/AppData/Local/Microsoft/Windows/INetCache/Content.Outlook/7EZS7QXM/2024-01-25%20veiklos%20planas%20i&#353;%20(atrakintas%20koreguotas%20Konto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kyrius "/>
      <sheetName val="II skyrius"/>
      <sheetName val="III skyrius"/>
      <sheetName val="IV skyrius. Programos"/>
      <sheetName val="Lapas1"/>
      <sheetName val="1 programa "/>
      <sheetName val="2 programa "/>
      <sheetName val="ĮV-E-123 stebėsenos rodikliai"/>
      <sheetName val="3 programa"/>
      <sheetName val="4 programa"/>
      <sheetName val="5 programa"/>
      <sheetName val="6 programa"/>
      <sheetName val="7 programa"/>
      <sheetName val="8 programa"/>
      <sheetName val="9 programa"/>
      <sheetName val="10 programa"/>
      <sheetName val="V skyrius VŠĮ+UAB rodikliai"/>
      <sheetName val="VI skyrius. Kita svarbi info-AN"/>
      <sheetName val="Prioritetai"/>
      <sheetName val="Suvestinė pagal FŠ"/>
      <sheetName val="Vertinimo kriterijai"/>
      <sheetName val="Lapas2"/>
      <sheetName val="Lapas3"/>
      <sheetName val="VERTINIMO KRITERIJAI (2 lentelė"/>
      <sheetName val="Lesu analize"/>
    </sheetNames>
    <sheetDataSet>
      <sheetData sheetId="0" refreshError="1"/>
      <sheetData sheetId="1" refreshError="1">
        <row r="10">
          <cell r="D10" t="str">
            <v xml:space="preserve">Gerinti  investicinės aplinkos patrauklumą ir didinti ekonominį potencialą </v>
          </cell>
        </row>
        <row r="36">
          <cell r="D36" t="str">
            <v>Įgyvendinti valstybinę kultūros politiką ir formuoti regioninį identitetą, stiprinti pilietiškumą ir bendruomenės į(si)traukimą į kūrybines, kultūrines veiklas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2">
    <tabColor theme="7" tint="0.79998168889431442"/>
    <pageSetUpPr fitToPage="1"/>
  </sheetPr>
  <dimension ref="B1:S35"/>
  <sheetViews>
    <sheetView tabSelected="1" zoomScaleNormal="100" workbookViewId="0">
      <selection activeCell="B9" sqref="B9:L29"/>
    </sheetView>
  </sheetViews>
  <sheetFormatPr defaultRowHeight="12.75"/>
  <cols>
    <col min="7" max="7" width="7.28515625" customWidth="1"/>
    <col min="8" max="8" width="7" customWidth="1"/>
    <col min="11" max="11" width="13" customWidth="1"/>
    <col min="12" max="12" width="3.85546875" customWidth="1"/>
  </cols>
  <sheetData>
    <row r="1" spans="2:12" ht="13.5" thickBot="1">
      <c r="B1" s="590"/>
      <c r="C1" s="591"/>
      <c r="D1" s="591"/>
      <c r="E1" s="591"/>
      <c r="F1" s="591"/>
      <c r="G1" s="591"/>
      <c r="H1" s="591"/>
      <c r="I1" s="591"/>
      <c r="J1" s="591"/>
      <c r="K1" s="591"/>
      <c r="L1" s="592"/>
    </row>
    <row r="2" spans="2:12">
      <c r="B2" s="913" t="s">
        <v>1819</v>
      </c>
      <c r="C2" s="914"/>
      <c r="D2" s="914"/>
      <c r="E2" s="914"/>
      <c r="F2" s="914"/>
      <c r="G2" s="914"/>
      <c r="H2" s="914"/>
      <c r="I2" s="914"/>
      <c r="J2" s="914"/>
      <c r="K2" s="914"/>
      <c r="L2" s="915"/>
    </row>
    <row r="3" spans="2:12">
      <c r="B3" s="916"/>
      <c r="C3" s="917"/>
      <c r="D3" s="917"/>
      <c r="E3" s="917"/>
      <c r="F3" s="917"/>
      <c r="G3" s="917"/>
      <c r="H3" s="917"/>
      <c r="I3" s="917"/>
      <c r="J3" s="917"/>
      <c r="K3" s="917"/>
      <c r="L3" s="918"/>
    </row>
    <row r="4" spans="2:12">
      <c r="B4" s="916"/>
      <c r="C4" s="917"/>
      <c r="D4" s="917"/>
      <c r="E4" s="917"/>
      <c r="F4" s="917"/>
      <c r="G4" s="917"/>
      <c r="H4" s="917"/>
      <c r="I4" s="917"/>
      <c r="J4" s="917"/>
      <c r="K4" s="917"/>
      <c r="L4" s="918"/>
    </row>
    <row r="5" spans="2:12">
      <c r="B5" s="916"/>
      <c r="C5" s="917"/>
      <c r="D5" s="917"/>
      <c r="E5" s="917"/>
      <c r="F5" s="917"/>
      <c r="G5" s="917"/>
      <c r="H5" s="917"/>
      <c r="I5" s="917"/>
      <c r="J5" s="917"/>
      <c r="K5" s="917"/>
      <c r="L5" s="918"/>
    </row>
    <row r="6" spans="2:12">
      <c r="B6" s="916"/>
      <c r="C6" s="917"/>
      <c r="D6" s="917"/>
      <c r="E6" s="917"/>
      <c r="F6" s="917"/>
      <c r="G6" s="917"/>
      <c r="H6" s="917"/>
      <c r="I6" s="917"/>
      <c r="J6" s="917"/>
      <c r="K6" s="917"/>
      <c r="L6" s="918"/>
    </row>
    <row r="7" spans="2:12" ht="14.25" customHeight="1" thickBot="1">
      <c r="B7" s="919"/>
      <c r="C7" s="920"/>
      <c r="D7" s="920"/>
      <c r="E7" s="920"/>
      <c r="F7" s="920"/>
      <c r="G7" s="920"/>
      <c r="H7" s="920"/>
      <c r="I7" s="920"/>
      <c r="J7" s="920"/>
      <c r="K7" s="920"/>
      <c r="L7" s="921"/>
    </row>
    <row r="8" spans="2:12" ht="21.75" customHeight="1" thickBot="1">
      <c r="B8" s="907" t="s">
        <v>1804</v>
      </c>
      <c r="C8" s="908"/>
      <c r="D8" s="908"/>
      <c r="E8" s="908"/>
      <c r="F8" s="908"/>
      <c r="G8" s="908"/>
      <c r="H8" s="908"/>
      <c r="I8" s="908"/>
      <c r="J8" s="908"/>
      <c r="K8" s="908"/>
      <c r="L8" s="909"/>
    </row>
    <row r="9" spans="2:12" ht="48.75" customHeight="1">
      <c r="B9" s="922" t="s">
        <v>1856</v>
      </c>
      <c r="C9" s="923"/>
      <c r="D9" s="923"/>
      <c r="E9" s="923"/>
      <c r="F9" s="923"/>
      <c r="G9" s="923"/>
      <c r="H9" s="923"/>
      <c r="I9" s="923"/>
      <c r="J9" s="923"/>
      <c r="K9" s="923"/>
      <c r="L9" s="924"/>
    </row>
    <row r="10" spans="2:12">
      <c r="B10" s="925"/>
      <c r="C10" s="923"/>
      <c r="D10" s="923"/>
      <c r="E10" s="923"/>
      <c r="F10" s="923"/>
      <c r="G10" s="923"/>
      <c r="H10" s="923"/>
      <c r="I10" s="923"/>
      <c r="J10" s="923"/>
      <c r="K10" s="923"/>
      <c r="L10" s="924"/>
    </row>
    <row r="11" spans="2:12">
      <c r="B11" s="925"/>
      <c r="C11" s="923"/>
      <c r="D11" s="923"/>
      <c r="E11" s="923"/>
      <c r="F11" s="923"/>
      <c r="G11" s="923"/>
      <c r="H11" s="923"/>
      <c r="I11" s="923"/>
      <c r="J11" s="923"/>
      <c r="K11" s="923"/>
      <c r="L11" s="924"/>
    </row>
    <row r="12" spans="2:12">
      <c r="B12" s="925"/>
      <c r="C12" s="923"/>
      <c r="D12" s="923"/>
      <c r="E12" s="923"/>
      <c r="F12" s="923"/>
      <c r="G12" s="923"/>
      <c r="H12" s="923"/>
      <c r="I12" s="923"/>
      <c r="J12" s="923"/>
      <c r="K12" s="923"/>
      <c r="L12" s="924"/>
    </row>
    <row r="13" spans="2:12">
      <c r="B13" s="925"/>
      <c r="C13" s="923"/>
      <c r="D13" s="923"/>
      <c r="E13" s="923"/>
      <c r="F13" s="923"/>
      <c r="G13" s="923"/>
      <c r="H13" s="923"/>
      <c r="I13" s="923"/>
      <c r="J13" s="923"/>
      <c r="K13" s="923"/>
      <c r="L13" s="924"/>
    </row>
    <row r="14" spans="2:12">
      <c r="B14" s="925"/>
      <c r="C14" s="923"/>
      <c r="D14" s="923"/>
      <c r="E14" s="923"/>
      <c r="F14" s="923"/>
      <c r="G14" s="923"/>
      <c r="H14" s="923"/>
      <c r="I14" s="923"/>
      <c r="J14" s="923"/>
      <c r="K14" s="923"/>
      <c r="L14" s="924"/>
    </row>
    <row r="15" spans="2:12">
      <c r="B15" s="925"/>
      <c r="C15" s="923"/>
      <c r="D15" s="923"/>
      <c r="E15" s="923"/>
      <c r="F15" s="923"/>
      <c r="G15" s="923"/>
      <c r="H15" s="923"/>
      <c r="I15" s="923"/>
      <c r="J15" s="923"/>
      <c r="K15" s="923"/>
      <c r="L15" s="924"/>
    </row>
    <row r="16" spans="2:12">
      <c r="B16" s="925"/>
      <c r="C16" s="923"/>
      <c r="D16" s="923"/>
      <c r="E16" s="923"/>
      <c r="F16" s="923"/>
      <c r="G16" s="923"/>
      <c r="H16" s="923"/>
      <c r="I16" s="923"/>
      <c r="J16" s="923"/>
      <c r="K16" s="923"/>
      <c r="L16" s="924"/>
    </row>
    <row r="17" spans="2:19">
      <c r="B17" s="925"/>
      <c r="C17" s="923"/>
      <c r="D17" s="923"/>
      <c r="E17" s="923"/>
      <c r="F17" s="923"/>
      <c r="G17" s="923"/>
      <c r="H17" s="923"/>
      <c r="I17" s="923"/>
      <c r="J17" s="923"/>
      <c r="K17" s="923"/>
      <c r="L17" s="924"/>
    </row>
    <row r="18" spans="2:19">
      <c r="B18" s="925"/>
      <c r="C18" s="923"/>
      <c r="D18" s="923"/>
      <c r="E18" s="923"/>
      <c r="F18" s="923"/>
      <c r="G18" s="923"/>
      <c r="H18" s="923"/>
      <c r="I18" s="923"/>
      <c r="J18" s="923"/>
      <c r="K18" s="923"/>
      <c r="L18" s="924"/>
    </row>
    <row r="19" spans="2:19">
      <c r="B19" s="925"/>
      <c r="C19" s="923"/>
      <c r="D19" s="923"/>
      <c r="E19" s="923"/>
      <c r="F19" s="923"/>
      <c r="G19" s="923"/>
      <c r="H19" s="923"/>
      <c r="I19" s="923"/>
      <c r="J19" s="923"/>
      <c r="K19" s="923"/>
      <c r="L19" s="924"/>
      <c r="S19" s="462"/>
    </row>
    <row r="20" spans="2:19">
      <c r="B20" s="925"/>
      <c r="C20" s="923"/>
      <c r="D20" s="923"/>
      <c r="E20" s="923"/>
      <c r="F20" s="923"/>
      <c r="G20" s="923"/>
      <c r="H20" s="923"/>
      <c r="I20" s="923"/>
      <c r="J20" s="923"/>
      <c r="K20" s="923"/>
      <c r="L20" s="924"/>
    </row>
    <row r="21" spans="2:19">
      <c r="B21" s="925"/>
      <c r="C21" s="923"/>
      <c r="D21" s="923"/>
      <c r="E21" s="923"/>
      <c r="F21" s="923"/>
      <c r="G21" s="923"/>
      <c r="H21" s="923"/>
      <c r="I21" s="923"/>
      <c r="J21" s="923"/>
      <c r="K21" s="923"/>
      <c r="L21" s="924"/>
    </row>
    <row r="22" spans="2:19">
      <c r="B22" s="925"/>
      <c r="C22" s="923"/>
      <c r="D22" s="923"/>
      <c r="E22" s="923"/>
      <c r="F22" s="923"/>
      <c r="G22" s="923"/>
      <c r="H22" s="923"/>
      <c r="I22" s="923"/>
      <c r="J22" s="923"/>
      <c r="K22" s="923"/>
      <c r="L22" s="924"/>
    </row>
    <row r="23" spans="2:19">
      <c r="B23" s="925"/>
      <c r="C23" s="923"/>
      <c r="D23" s="923"/>
      <c r="E23" s="923"/>
      <c r="F23" s="923"/>
      <c r="G23" s="923"/>
      <c r="H23" s="923"/>
      <c r="I23" s="923"/>
      <c r="J23" s="923"/>
      <c r="K23" s="923"/>
      <c r="L23" s="924"/>
    </row>
    <row r="24" spans="2:19">
      <c r="B24" s="925"/>
      <c r="C24" s="923"/>
      <c r="D24" s="923"/>
      <c r="E24" s="923"/>
      <c r="F24" s="923"/>
      <c r="G24" s="923"/>
      <c r="H24" s="923"/>
      <c r="I24" s="923"/>
      <c r="J24" s="923"/>
      <c r="K24" s="923"/>
      <c r="L24" s="924"/>
    </row>
    <row r="25" spans="2:19">
      <c r="B25" s="925"/>
      <c r="C25" s="923"/>
      <c r="D25" s="923"/>
      <c r="E25" s="923"/>
      <c r="F25" s="923"/>
      <c r="G25" s="923"/>
      <c r="H25" s="923"/>
      <c r="I25" s="923"/>
      <c r="J25" s="923"/>
      <c r="K25" s="923"/>
      <c r="L25" s="924"/>
    </row>
    <row r="26" spans="2:19">
      <c r="B26" s="925"/>
      <c r="C26" s="923"/>
      <c r="D26" s="923"/>
      <c r="E26" s="923"/>
      <c r="F26" s="923"/>
      <c r="G26" s="923"/>
      <c r="H26" s="923"/>
      <c r="I26" s="923"/>
      <c r="J26" s="923"/>
      <c r="K26" s="923"/>
      <c r="L26" s="924"/>
    </row>
    <row r="27" spans="2:19">
      <c r="B27" s="925"/>
      <c r="C27" s="923"/>
      <c r="D27" s="923"/>
      <c r="E27" s="923"/>
      <c r="F27" s="923"/>
      <c r="G27" s="923"/>
      <c r="H27" s="923"/>
      <c r="I27" s="923"/>
      <c r="J27" s="923"/>
      <c r="K27" s="923"/>
      <c r="L27" s="924"/>
    </row>
    <row r="28" spans="2:19">
      <c r="B28" s="925"/>
      <c r="C28" s="923"/>
      <c r="D28" s="923"/>
      <c r="E28" s="923"/>
      <c r="F28" s="923"/>
      <c r="G28" s="923"/>
      <c r="H28" s="923"/>
      <c r="I28" s="923"/>
      <c r="J28" s="923"/>
      <c r="K28" s="923"/>
      <c r="L28" s="924"/>
    </row>
    <row r="29" spans="2:19" ht="258.75" customHeight="1">
      <c r="B29" s="925"/>
      <c r="C29" s="923"/>
      <c r="D29" s="923"/>
      <c r="E29" s="923"/>
      <c r="F29" s="923"/>
      <c r="G29" s="923"/>
      <c r="H29" s="923"/>
      <c r="I29" s="923"/>
      <c r="J29" s="923"/>
      <c r="K29" s="923"/>
      <c r="L29" s="924"/>
    </row>
    <row r="30" spans="2:19">
      <c r="B30" s="926"/>
      <c r="C30" s="927"/>
      <c r="D30" s="927"/>
      <c r="E30" s="927"/>
      <c r="F30" s="927"/>
      <c r="G30" s="927"/>
      <c r="H30" s="927"/>
      <c r="I30" s="927"/>
      <c r="J30" s="927"/>
      <c r="K30" s="927"/>
      <c r="L30" s="928"/>
    </row>
    <row r="31" spans="2:19" ht="13.5" thickBot="1">
      <c r="B31" s="910"/>
      <c r="C31" s="911"/>
      <c r="D31" s="911"/>
      <c r="E31" s="911"/>
      <c r="F31" s="911"/>
      <c r="G31" s="911"/>
      <c r="H31" s="911"/>
      <c r="I31" s="911"/>
      <c r="J31" s="911"/>
      <c r="K31" s="911"/>
      <c r="L31" s="912"/>
    </row>
    <row r="35" spans="11:11">
      <c r="K35" s="593"/>
    </row>
  </sheetData>
  <mergeCells count="5">
    <mergeCell ref="B8:L8"/>
    <mergeCell ref="B31:L31"/>
    <mergeCell ref="B2:L7"/>
    <mergeCell ref="B9:L29"/>
    <mergeCell ref="B30:L30"/>
  </mergeCells>
  <pageMargins left="0.7" right="0.7" top="0.75" bottom="0.75" header="0.3" footer="0.3"/>
  <pageSetup paperSize="9" scale="8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19"/>
  <dimension ref="A1:G199"/>
  <sheetViews>
    <sheetView zoomScale="86" zoomScaleNormal="86" workbookViewId="0">
      <pane xSplit="2" ySplit="5" topLeftCell="C166" activePane="bottomRight" state="frozen"/>
      <selection pane="topRight" activeCell="C1" sqref="C1"/>
      <selection pane="bottomLeft" activeCell="A3" sqref="A3"/>
      <selection pane="bottomRight" activeCell="J161" sqref="J161"/>
    </sheetView>
  </sheetViews>
  <sheetFormatPr defaultRowHeight="34.9" customHeight="1"/>
  <cols>
    <col min="1" max="1" width="7.7109375" customWidth="1"/>
    <col min="2" max="2" width="12" customWidth="1"/>
    <col min="3" max="3" width="45.7109375" customWidth="1"/>
    <col min="4" max="4" width="44.5703125" customWidth="1"/>
    <col min="5" max="5" width="30.42578125" customWidth="1"/>
    <col min="6" max="6" width="28" customWidth="1"/>
  </cols>
  <sheetData>
    <row r="1" spans="1:6" ht="43.5" customHeight="1">
      <c r="A1" s="1271" t="s">
        <v>1781</v>
      </c>
      <c r="B1" s="1271"/>
      <c r="C1" s="1271"/>
      <c r="D1" s="1271"/>
      <c r="E1" s="1271"/>
      <c r="F1" s="1271"/>
    </row>
    <row r="2" spans="1:6" ht="54" customHeight="1">
      <c r="A2" s="511" t="s">
        <v>940</v>
      </c>
      <c r="B2" s="511" t="s">
        <v>1563</v>
      </c>
      <c r="C2" s="511" t="s">
        <v>1564</v>
      </c>
      <c r="D2" s="511" t="s">
        <v>952</v>
      </c>
      <c r="E2" s="511" t="s">
        <v>1666</v>
      </c>
      <c r="F2" s="511" t="s">
        <v>1667</v>
      </c>
    </row>
    <row r="3" spans="1:6" ht="26.25" customHeight="1">
      <c r="A3" s="1246" t="s">
        <v>953</v>
      </c>
      <c r="B3" s="1267" t="s">
        <v>1565</v>
      </c>
      <c r="C3" s="1248" t="s">
        <v>1566</v>
      </c>
      <c r="D3" s="1248"/>
      <c r="E3" s="1248"/>
      <c r="F3" s="1248"/>
    </row>
    <row r="4" spans="1:6" ht="12.75">
      <c r="A4" s="1246"/>
      <c r="B4" s="1267"/>
      <c r="C4" s="444" t="s">
        <v>1567</v>
      </c>
      <c r="D4" s="444" t="s">
        <v>1567</v>
      </c>
      <c r="E4" s="444" t="s">
        <v>1567</v>
      </c>
      <c r="F4" s="444" t="s">
        <v>1567</v>
      </c>
    </row>
    <row r="5" spans="1:6" ht="19.5" customHeight="1">
      <c r="A5" s="1246"/>
      <c r="B5" s="1267"/>
      <c r="C5" s="1249" t="s">
        <v>1568</v>
      </c>
      <c r="D5" s="1249"/>
      <c r="E5" s="1249"/>
      <c r="F5" s="1249"/>
    </row>
    <row r="6" spans="1:6" ht="37.5" customHeight="1">
      <c r="A6" s="1246"/>
      <c r="B6" s="1267"/>
      <c r="C6" s="445" t="s">
        <v>1562</v>
      </c>
      <c r="D6" s="445" t="s">
        <v>954</v>
      </c>
      <c r="E6" s="386">
        <v>620</v>
      </c>
      <c r="F6" s="386">
        <v>572</v>
      </c>
    </row>
    <row r="7" spans="1:6" ht="63" customHeight="1">
      <c r="A7" s="1246"/>
      <c r="B7" s="1267"/>
      <c r="C7" s="445" t="s">
        <v>1569</v>
      </c>
      <c r="D7" s="445" t="s">
        <v>955</v>
      </c>
      <c r="E7" s="386" t="s">
        <v>956</v>
      </c>
      <c r="F7" s="386" t="s">
        <v>1721</v>
      </c>
    </row>
    <row r="8" spans="1:6" ht="31.5" customHeight="1">
      <c r="A8" s="1246"/>
      <c r="B8" s="1267"/>
      <c r="C8" s="445" t="s">
        <v>1570</v>
      </c>
      <c r="D8" s="445" t="s">
        <v>957</v>
      </c>
      <c r="E8" s="386">
        <v>320</v>
      </c>
      <c r="F8" s="386" t="s">
        <v>1722</v>
      </c>
    </row>
    <row r="9" spans="1:6" ht="57" customHeight="1">
      <c r="A9" s="1246"/>
      <c r="B9" s="1267"/>
      <c r="C9" s="445" t="s">
        <v>1571</v>
      </c>
      <c r="D9" s="445" t="s">
        <v>958</v>
      </c>
      <c r="E9" s="386">
        <v>11</v>
      </c>
      <c r="F9" s="386" t="s">
        <v>1723</v>
      </c>
    </row>
    <row r="10" spans="1:6" ht="42.75" customHeight="1">
      <c r="A10" s="1246"/>
      <c r="B10" s="1267"/>
      <c r="C10" s="445" t="s">
        <v>1572</v>
      </c>
      <c r="D10" s="445" t="s">
        <v>959</v>
      </c>
      <c r="E10" s="386">
        <v>13</v>
      </c>
      <c r="F10" s="386" t="s">
        <v>1718</v>
      </c>
    </row>
    <row r="11" spans="1:6" ht="57.75" customHeight="1">
      <c r="A11" s="1246"/>
      <c r="B11" s="1267"/>
      <c r="C11" s="445" t="s">
        <v>1573</v>
      </c>
      <c r="D11" s="445" t="s">
        <v>959</v>
      </c>
      <c r="E11" s="386">
        <v>2</v>
      </c>
      <c r="F11" s="386" t="s">
        <v>1718</v>
      </c>
    </row>
    <row r="12" spans="1:6" ht="69" customHeight="1">
      <c r="A12" s="1246"/>
      <c r="B12" s="1267"/>
      <c r="C12" s="1250" t="s">
        <v>1574</v>
      </c>
      <c r="D12" s="445" t="s">
        <v>960</v>
      </c>
      <c r="E12" s="386">
        <v>1</v>
      </c>
      <c r="F12" s="386" t="s">
        <v>1724</v>
      </c>
    </row>
    <row r="13" spans="1:6" ht="45" customHeight="1">
      <c r="A13" s="1246"/>
      <c r="B13" s="1267"/>
      <c r="C13" s="1250"/>
      <c r="D13" s="445" t="s">
        <v>961</v>
      </c>
      <c r="E13" s="386" t="s">
        <v>963</v>
      </c>
      <c r="F13" s="386" t="s">
        <v>1725</v>
      </c>
    </row>
    <row r="14" spans="1:6" ht="42.75" customHeight="1">
      <c r="A14" s="1246"/>
      <c r="B14" s="1267"/>
      <c r="C14" s="1250" t="s">
        <v>1575</v>
      </c>
      <c r="D14" s="445" t="s">
        <v>964</v>
      </c>
      <c r="E14" s="386" t="s">
        <v>965</v>
      </c>
      <c r="F14" s="386" t="s">
        <v>1726</v>
      </c>
    </row>
    <row r="15" spans="1:6" ht="38.25" customHeight="1">
      <c r="A15" s="1246"/>
      <c r="B15" s="1267"/>
      <c r="C15" s="1250"/>
      <c r="D15" s="445" t="s">
        <v>966</v>
      </c>
      <c r="E15" s="386">
        <v>1</v>
      </c>
      <c r="F15" s="386" t="s">
        <v>1724</v>
      </c>
    </row>
    <row r="16" spans="1:6" ht="75.75" customHeight="1">
      <c r="A16" s="1246"/>
      <c r="B16" s="1267"/>
      <c r="C16" s="1257" t="s">
        <v>1576</v>
      </c>
      <c r="D16" s="445" t="s">
        <v>967</v>
      </c>
      <c r="E16" s="386" t="s">
        <v>968</v>
      </c>
      <c r="F16" s="386" t="s">
        <v>1727</v>
      </c>
    </row>
    <row r="17" spans="1:7" ht="43.5" customHeight="1">
      <c r="A17" s="1246"/>
      <c r="B17" s="1267"/>
      <c r="C17" s="1258"/>
      <c r="D17" s="445" t="s">
        <v>970</v>
      </c>
      <c r="E17" s="386">
        <v>50</v>
      </c>
      <c r="F17" s="386" t="s">
        <v>753</v>
      </c>
    </row>
    <row r="18" spans="1:7" ht="51">
      <c r="A18" s="1246"/>
      <c r="B18" s="1267"/>
      <c r="C18" s="445" t="s">
        <v>1577</v>
      </c>
      <c r="D18" s="445" t="s">
        <v>971</v>
      </c>
      <c r="E18" s="386">
        <v>40</v>
      </c>
      <c r="F18" s="386" t="s">
        <v>1728</v>
      </c>
    </row>
    <row r="19" spans="1:7" ht="27.75" customHeight="1">
      <c r="A19" s="519"/>
      <c r="B19" s="520"/>
      <c r="C19" s="520"/>
      <c r="D19" s="520"/>
      <c r="E19" s="520"/>
      <c r="F19" s="520"/>
    </row>
    <row r="20" spans="1:7" ht="26.25" customHeight="1">
      <c r="A20" s="1267" t="s">
        <v>1001</v>
      </c>
      <c r="B20" s="1267" t="s">
        <v>1578</v>
      </c>
      <c r="C20" s="1248" t="s">
        <v>1566</v>
      </c>
      <c r="D20" s="1248"/>
      <c r="E20" s="1248"/>
      <c r="F20" s="1248"/>
    </row>
    <row r="21" spans="1:7" ht="12.75">
      <c r="A21" s="1267"/>
      <c r="B21" s="1267"/>
      <c r="C21" s="444" t="s">
        <v>1567</v>
      </c>
      <c r="D21" s="444" t="s">
        <v>1567</v>
      </c>
      <c r="E21" s="444" t="s">
        <v>1567</v>
      </c>
      <c r="F21" s="444" t="s">
        <v>1567</v>
      </c>
    </row>
    <row r="22" spans="1:7" ht="24.75" customHeight="1">
      <c r="A22" s="1267"/>
      <c r="B22" s="1267"/>
      <c r="C22" s="1249" t="s">
        <v>1568</v>
      </c>
      <c r="D22" s="1249"/>
      <c r="E22" s="1249"/>
      <c r="F22" s="1249"/>
    </row>
    <row r="23" spans="1:7" ht="24" customHeight="1">
      <c r="A23" s="1267"/>
      <c r="B23" s="1267"/>
      <c r="C23" s="445" t="s">
        <v>1579</v>
      </c>
      <c r="D23" s="445" t="s">
        <v>972</v>
      </c>
      <c r="E23" s="386">
        <v>75</v>
      </c>
      <c r="F23" s="386" t="s">
        <v>1732</v>
      </c>
      <c r="G23" s="387"/>
    </row>
    <row r="24" spans="1:7" ht="38.25" customHeight="1">
      <c r="A24" s="1267"/>
      <c r="B24" s="1267"/>
      <c r="C24" s="1250" t="s">
        <v>1569</v>
      </c>
      <c r="D24" s="1250" t="s">
        <v>955</v>
      </c>
      <c r="E24" s="1257" t="s">
        <v>956</v>
      </c>
      <c r="F24" s="1251" t="s">
        <v>1733</v>
      </c>
      <c r="G24" s="387"/>
    </row>
    <row r="25" spans="1:7" ht="12.75">
      <c r="A25" s="1267"/>
      <c r="B25" s="1267"/>
      <c r="C25" s="1250"/>
      <c r="D25" s="1250"/>
      <c r="E25" s="1258"/>
      <c r="F25" s="1251"/>
      <c r="G25" s="387"/>
    </row>
    <row r="26" spans="1:7" ht="25.5">
      <c r="A26" s="1267"/>
      <c r="B26" s="1267"/>
      <c r="C26" s="445" t="s">
        <v>1580</v>
      </c>
      <c r="D26" s="445" t="s">
        <v>972</v>
      </c>
      <c r="E26" s="386">
        <v>50</v>
      </c>
      <c r="F26" s="386" t="s">
        <v>1734</v>
      </c>
      <c r="G26" s="387"/>
    </row>
    <row r="27" spans="1:7" ht="18" customHeight="1">
      <c r="A27" s="1267"/>
      <c r="B27" s="1267"/>
      <c r="C27" s="445" t="s">
        <v>1581</v>
      </c>
      <c r="D27" s="445" t="s">
        <v>1582</v>
      </c>
      <c r="E27" s="386">
        <v>1</v>
      </c>
      <c r="F27" s="386" t="s">
        <v>1735</v>
      </c>
      <c r="G27" s="387"/>
    </row>
    <row r="28" spans="1:7" ht="22.5" customHeight="1">
      <c r="A28" s="1267"/>
      <c r="B28" s="1267"/>
      <c r="C28" s="445" t="s">
        <v>1583</v>
      </c>
      <c r="D28" s="445" t="s">
        <v>1582</v>
      </c>
      <c r="E28" s="386">
        <v>2</v>
      </c>
      <c r="F28" s="386" t="s">
        <v>1735</v>
      </c>
      <c r="G28" s="387"/>
    </row>
    <row r="29" spans="1:7" ht="51">
      <c r="A29" s="1267"/>
      <c r="B29" s="1267"/>
      <c r="C29" s="445" t="s">
        <v>1584</v>
      </c>
      <c r="D29" s="445" t="s">
        <v>973</v>
      </c>
      <c r="E29" s="386">
        <v>9</v>
      </c>
      <c r="F29" s="386" t="s">
        <v>1736</v>
      </c>
      <c r="G29" s="387"/>
    </row>
    <row r="30" spans="1:7" ht="38.25">
      <c r="A30" s="1267"/>
      <c r="B30" s="1267"/>
      <c r="C30" s="445" t="s">
        <v>1572</v>
      </c>
      <c r="D30" s="445" t="s">
        <v>959</v>
      </c>
      <c r="E30" s="386">
        <v>1</v>
      </c>
      <c r="F30" s="386" t="s">
        <v>1737</v>
      </c>
      <c r="G30" s="387"/>
    </row>
    <row r="31" spans="1:7" ht="38.25">
      <c r="A31" s="1267"/>
      <c r="B31" s="1267"/>
      <c r="C31" s="445" t="s">
        <v>1573</v>
      </c>
      <c r="D31" s="445" t="s">
        <v>959</v>
      </c>
      <c r="E31" s="386">
        <v>0</v>
      </c>
      <c r="F31" s="386" t="s">
        <v>1738</v>
      </c>
      <c r="G31" s="387"/>
    </row>
    <row r="32" spans="1:7" ht="81.75" customHeight="1">
      <c r="A32" s="1267"/>
      <c r="B32" s="1267"/>
      <c r="C32" s="1250" t="s">
        <v>1574</v>
      </c>
      <c r="D32" s="445" t="s">
        <v>960</v>
      </c>
      <c r="E32" s="386">
        <v>3</v>
      </c>
      <c r="F32" s="386" t="s">
        <v>1738</v>
      </c>
      <c r="G32" s="387"/>
    </row>
    <row r="33" spans="1:7" ht="33.75" customHeight="1">
      <c r="A33" s="1267"/>
      <c r="B33" s="1267"/>
      <c r="C33" s="1250"/>
      <c r="D33" s="445" t="s">
        <v>961</v>
      </c>
      <c r="E33" s="386" t="s">
        <v>974</v>
      </c>
      <c r="F33" s="386" t="s">
        <v>1738</v>
      </c>
      <c r="G33" s="387"/>
    </row>
    <row r="34" spans="1:7" ht="25.5">
      <c r="A34" s="1267"/>
      <c r="B34" s="1267"/>
      <c r="C34" s="1250" t="s">
        <v>1575</v>
      </c>
      <c r="D34" s="445" t="s">
        <v>964</v>
      </c>
      <c r="E34" s="386" t="s">
        <v>1585</v>
      </c>
      <c r="F34" s="386" t="s">
        <v>1739</v>
      </c>
      <c r="G34" s="387"/>
    </row>
    <row r="35" spans="1:7" ht="23.25" customHeight="1">
      <c r="A35" s="1267"/>
      <c r="B35" s="1267"/>
      <c r="C35" s="1250"/>
      <c r="D35" s="445" t="s">
        <v>966</v>
      </c>
      <c r="E35" s="386">
        <v>4</v>
      </c>
      <c r="F35" s="386" t="s">
        <v>1740</v>
      </c>
      <c r="G35" s="387"/>
    </row>
    <row r="36" spans="1:7" ht="90" customHeight="1">
      <c r="A36" s="1267"/>
      <c r="B36" s="1267"/>
      <c r="C36" s="1270" t="s">
        <v>1576</v>
      </c>
      <c r="D36" s="447" t="s">
        <v>967</v>
      </c>
      <c r="E36" s="446" t="s">
        <v>976</v>
      </c>
      <c r="F36" s="386" t="s">
        <v>1733</v>
      </c>
      <c r="G36" s="387"/>
    </row>
    <row r="37" spans="1:7" ht="25.5">
      <c r="A37" s="1267"/>
      <c r="B37" s="1267"/>
      <c r="C37" s="1270"/>
      <c r="D37" s="447" t="s">
        <v>970</v>
      </c>
      <c r="E37" s="446">
        <v>55</v>
      </c>
      <c r="F37" s="386" t="s">
        <v>1741</v>
      </c>
      <c r="G37" s="387"/>
    </row>
    <row r="38" spans="1:7" ht="20.25" customHeight="1">
      <c r="A38" s="1267"/>
      <c r="B38" s="1267"/>
      <c r="C38" s="445" t="s">
        <v>1586</v>
      </c>
      <c r="D38" s="445" t="s">
        <v>978</v>
      </c>
      <c r="E38" s="386">
        <v>1</v>
      </c>
      <c r="F38" s="386" t="s">
        <v>1735</v>
      </c>
      <c r="G38" s="387"/>
    </row>
    <row r="39" spans="1:7" ht="25.5" customHeight="1">
      <c r="A39" s="1267"/>
      <c r="B39" s="1267"/>
      <c r="C39" s="445" t="s">
        <v>1587</v>
      </c>
      <c r="D39" s="445" t="s">
        <v>978</v>
      </c>
      <c r="E39" s="386">
        <v>0</v>
      </c>
      <c r="F39" s="386" t="s">
        <v>1738</v>
      </c>
      <c r="G39" s="387"/>
    </row>
    <row r="40" spans="1:7" ht="22.5" customHeight="1">
      <c r="A40" s="521"/>
      <c r="B40" s="520"/>
      <c r="C40" s="520"/>
      <c r="D40" s="520"/>
      <c r="E40" s="520"/>
      <c r="F40" s="520"/>
    </row>
    <row r="41" spans="1:7" ht="33" customHeight="1">
      <c r="A41" s="1246" t="s">
        <v>1002</v>
      </c>
      <c r="B41" s="1267" t="s">
        <v>1588</v>
      </c>
      <c r="C41" s="1248" t="s">
        <v>1589</v>
      </c>
      <c r="D41" s="1248"/>
      <c r="E41" s="1248"/>
      <c r="F41" s="1248"/>
    </row>
    <row r="42" spans="1:7" ht="12.75" customHeight="1">
      <c r="A42" s="1246"/>
      <c r="B42" s="1267"/>
      <c r="C42" s="444" t="s">
        <v>171</v>
      </c>
      <c r="D42" s="444" t="s">
        <v>171</v>
      </c>
      <c r="E42" s="444" t="s">
        <v>171</v>
      </c>
      <c r="F42" s="444" t="s">
        <v>171</v>
      </c>
    </row>
    <row r="43" spans="1:7" ht="26.25" customHeight="1">
      <c r="A43" s="1246"/>
      <c r="B43" s="1267"/>
      <c r="C43" s="1249" t="s">
        <v>1568</v>
      </c>
      <c r="D43" s="1249"/>
      <c r="E43" s="1249"/>
      <c r="F43" s="1249"/>
    </row>
    <row r="44" spans="1:7" ht="25.5">
      <c r="A44" s="1246"/>
      <c r="B44" s="1267"/>
      <c r="C44" s="445" t="s">
        <v>1590</v>
      </c>
      <c r="D44" s="445" t="s">
        <v>972</v>
      </c>
      <c r="E44" s="386">
        <v>55</v>
      </c>
      <c r="F44" s="386">
        <v>85</v>
      </c>
    </row>
    <row r="45" spans="1:7" ht="48" customHeight="1">
      <c r="A45" s="1246"/>
      <c r="B45" s="1267"/>
      <c r="C45" s="445" t="s">
        <v>1569</v>
      </c>
      <c r="D45" s="445" t="s">
        <v>955</v>
      </c>
      <c r="E45" s="386" t="s">
        <v>956</v>
      </c>
      <c r="F45" s="386">
        <v>100</v>
      </c>
    </row>
    <row r="46" spans="1:7" ht="25.5">
      <c r="A46" s="1246"/>
      <c r="B46" s="1267"/>
      <c r="C46" s="445" t="s">
        <v>1591</v>
      </c>
      <c r="D46" s="445" t="s">
        <v>979</v>
      </c>
      <c r="E46" s="386" t="s">
        <v>980</v>
      </c>
      <c r="F46" s="386">
        <v>55</v>
      </c>
    </row>
    <row r="47" spans="1:7" ht="51">
      <c r="A47" s="1246"/>
      <c r="B47" s="1267"/>
      <c r="C47" s="445" t="s">
        <v>1592</v>
      </c>
      <c r="D47" s="445" t="s">
        <v>973</v>
      </c>
      <c r="E47" s="386">
        <v>2</v>
      </c>
      <c r="F47" s="386">
        <v>2</v>
      </c>
    </row>
    <row r="48" spans="1:7" ht="38.25">
      <c r="A48" s="1246"/>
      <c r="B48" s="1267"/>
      <c r="C48" s="445" t="s">
        <v>1572</v>
      </c>
      <c r="D48" s="445" t="s">
        <v>959</v>
      </c>
      <c r="E48" s="386">
        <v>1</v>
      </c>
      <c r="F48" s="386">
        <v>1</v>
      </c>
    </row>
    <row r="49" spans="1:7" ht="38.25">
      <c r="A49" s="1246"/>
      <c r="B49" s="1267"/>
      <c r="C49" s="445" t="s">
        <v>1573</v>
      </c>
      <c r="D49" s="445" t="s">
        <v>959</v>
      </c>
      <c r="E49" s="386">
        <v>1</v>
      </c>
      <c r="F49" s="386">
        <v>1</v>
      </c>
    </row>
    <row r="50" spans="1:7" ht="69" customHeight="1">
      <c r="A50" s="1246"/>
      <c r="B50" s="1267"/>
      <c r="C50" s="1250" t="s">
        <v>1574</v>
      </c>
      <c r="D50" s="445" t="s">
        <v>960</v>
      </c>
      <c r="E50" s="386">
        <v>0</v>
      </c>
      <c r="F50" s="386">
        <v>0</v>
      </c>
    </row>
    <row r="51" spans="1:7" ht="34.5" customHeight="1">
      <c r="A51" s="1246"/>
      <c r="B51" s="1267"/>
      <c r="C51" s="1250"/>
      <c r="D51" s="445" t="s">
        <v>961</v>
      </c>
      <c r="E51" s="386">
        <v>10</v>
      </c>
      <c r="F51" s="386">
        <v>10.050000000000001</v>
      </c>
    </row>
    <row r="52" spans="1:7" ht="36.75" customHeight="1">
      <c r="A52" s="1246"/>
      <c r="B52" s="1267"/>
      <c r="C52" s="1250" t="s">
        <v>1575</v>
      </c>
      <c r="D52" s="445" t="s">
        <v>964</v>
      </c>
      <c r="E52" s="386">
        <v>10</v>
      </c>
      <c r="F52" s="386">
        <v>7.99</v>
      </c>
    </row>
    <row r="53" spans="1:7" ht="25.5" customHeight="1">
      <c r="A53" s="1246"/>
      <c r="B53" s="1267"/>
      <c r="C53" s="1250"/>
      <c r="D53" s="445" t="s">
        <v>966</v>
      </c>
      <c r="E53" s="386">
        <v>2</v>
      </c>
      <c r="F53" s="386">
        <v>1</v>
      </c>
    </row>
    <row r="54" spans="1:7" ht="69.75" customHeight="1">
      <c r="A54" s="1246"/>
      <c r="B54" s="1267"/>
      <c r="C54" s="1250" t="s">
        <v>1576</v>
      </c>
      <c r="D54" s="445" t="s">
        <v>967</v>
      </c>
      <c r="E54" s="386" t="s">
        <v>977</v>
      </c>
      <c r="F54" s="386">
        <v>100</v>
      </c>
    </row>
    <row r="55" spans="1:7" ht="35.25" customHeight="1">
      <c r="A55" s="1246"/>
      <c r="B55" s="1267"/>
      <c r="C55" s="1250"/>
      <c r="D55" s="445" t="s">
        <v>970</v>
      </c>
      <c r="E55" s="386">
        <v>12</v>
      </c>
      <c r="F55" s="386">
        <v>12</v>
      </c>
    </row>
    <row r="56" spans="1:7" ht="26.25" customHeight="1">
      <c r="A56" s="522"/>
      <c r="B56" s="520"/>
      <c r="C56" s="520"/>
      <c r="D56" s="520"/>
      <c r="E56" s="520"/>
      <c r="F56" s="520"/>
    </row>
    <row r="57" spans="1:7" ht="26.25" customHeight="1">
      <c r="A57" s="1267" t="s">
        <v>1353</v>
      </c>
      <c r="B57" s="1267" t="s">
        <v>1593</v>
      </c>
      <c r="C57" s="1248" t="s">
        <v>1594</v>
      </c>
      <c r="D57" s="1248"/>
      <c r="E57" s="1248"/>
      <c r="F57" s="1248"/>
    </row>
    <row r="58" spans="1:7" ht="12.75">
      <c r="A58" s="1267"/>
      <c r="B58" s="1267"/>
      <c r="C58" s="444" t="s">
        <v>1567</v>
      </c>
      <c r="D58" s="444" t="s">
        <v>1567</v>
      </c>
      <c r="E58" s="444" t="s">
        <v>1567</v>
      </c>
      <c r="F58" s="444" t="s">
        <v>1567</v>
      </c>
    </row>
    <row r="59" spans="1:7" ht="20.25" customHeight="1">
      <c r="A59" s="1267"/>
      <c r="B59" s="1267"/>
      <c r="C59" s="1249" t="s">
        <v>1568</v>
      </c>
      <c r="D59" s="1249"/>
      <c r="E59" s="1249"/>
      <c r="F59" s="1249"/>
    </row>
    <row r="60" spans="1:7" ht="28.5" customHeight="1">
      <c r="A60" s="1267"/>
      <c r="B60" s="1267"/>
      <c r="C60" s="448" t="s">
        <v>1595</v>
      </c>
      <c r="D60" s="445" t="s">
        <v>954</v>
      </c>
      <c r="E60" s="386">
        <v>174</v>
      </c>
      <c r="F60" s="386" t="s">
        <v>1768</v>
      </c>
      <c r="G60" s="503"/>
    </row>
    <row r="61" spans="1:7" ht="38.25" customHeight="1">
      <c r="A61" s="1267"/>
      <c r="B61" s="1267"/>
      <c r="C61" s="1250" t="s">
        <v>1569</v>
      </c>
      <c r="D61" s="1250" t="s">
        <v>955</v>
      </c>
      <c r="E61" s="1257" t="s">
        <v>1668</v>
      </c>
      <c r="F61" s="1251" t="s">
        <v>1769</v>
      </c>
      <c r="G61" s="503"/>
    </row>
    <row r="62" spans="1:7" ht="14.25">
      <c r="A62" s="1267"/>
      <c r="B62" s="1267"/>
      <c r="C62" s="1250"/>
      <c r="D62" s="1250"/>
      <c r="E62" s="1258"/>
      <c r="F62" s="1251"/>
      <c r="G62" s="503"/>
    </row>
    <row r="63" spans="1:7" ht="51">
      <c r="A63" s="1267"/>
      <c r="B63" s="1267"/>
      <c r="C63" s="445" t="s">
        <v>1596</v>
      </c>
      <c r="D63" s="445" t="s">
        <v>978</v>
      </c>
      <c r="E63" s="386">
        <v>7</v>
      </c>
      <c r="F63" s="386" t="s">
        <v>1770</v>
      </c>
      <c r="G63" s="503"/>
    </row>
    <row r="64" spans="1:7" ht="51">
      <c r="A64" s="1267"/>
      <c r="B64" s="1267"/>
      <c r="C64" s="445" t="s">
        <v>1597</v>
      </c>
      <c r="D64" s="445" t="s">
        <v>973</v>
      </c>
      <c r="E64" s="386">
        <v>6</v>
      </c>
      <c r="F64" s="386" t="s">
        <v>1770</v>
      </c>
      <c r="G64" s="503"/>
    </row>
    <row r="65" spans="1:7" ht="38.25">
      <c r="A65" s="1267"/>
      <c r="B65" s="1267"/>
      <c r="C65" s="445" t="s">
        <v>1572</v>
      </c>
      <c r="D65" s="445" t="s">
        <v>959</v>
      </c>
      <c r="E65" s="386">
        <v>1</v>
      </c>
      <c r="F65" s="386" t="s">
        <v>1771</v>
      </c>
      <c r="G65" s="503"/>
    </row>
    <row r="66" spans="1:7" ht="38.25">
      <c r="A66" s="1267"/>
      <c r="B66" s="1267"/>
      <c r="C66" s="445" t="s">
        <v>1573</v>
      </c>
      <c r="D66" s="445" t="s">
        <v>959</v>
      </c>
      <c r="E66" s="386">
        <v>1</v>
      </c>
      <c r="F66" s="386" t="s">
        <v>1738</v>
      </c>
      <c r="G66" s="503"/>
    </row>
    <row r="67" spans="1:7" ht="82.5" customHeight="1">
      <c r="A67" s="1267"/>
      <c r="B67" s="1267"/>
      <c r="C67" s="1250" t="s">
        <v>1574</v>
      </c>
      <c r="D67" s="445" t="s">
        <v>981</v>
      </c>
      <c r="E67" s="386">
        <v>2</v>
      </c>
      <c r="F67" s="386" t="s">
        <v>1735</v>
      </c>
      <c r="G67" s="503"/>
    </row>
    <row r="68" spans="1:7" ht="25.5">
      <c r="A68" s="1267"/>
      <c r="B68" s="1267"/>
      <c r="C68" s="1250"/>
      <c r="D68" s="445" t="s">
        <v>961</v>
      </c>
      <c r="E68" s="386" t="s">
        <v>975</v>
      </c>
      <c r="F68" s="386" t="s">
        <v>1772</v>
      </c>
      <c r="G68" s="503"/>
    </row>
    <row r="69" spans="1:7" ht="25.5">
      <c r="A69" s="1267"/>
      <c r="B69" s="1267"/>
      <c r="C69" s="1250" t="s">
        <v>1575</v>
      </c>
      <c r="D69" s="445" t="s">
        <v>964</v>
      </c>
      <c r="E69" s="386" t="s">
        <v>974</v>
      </c>
      <c r="F69" s="386" t="s">
        <v>774</v>
      </c>
      <c r="G69" s="503"/>
    </row>
    <row r="70" spans="1:7" ht="14.25">
      <c r="A70" s="1267"/>
      <c r="B70" s="1267"/>
      <c r="C70" s="1250"/>
      <c r="D70" s="445" t="s">
        <v>966</v>
      </c>
      <c r="E70" s="386">
        <v>1</v>
      </c>
      <c r="F70" s="386" t="s">
        <v>1718</v>
      </c>
      <c r="G70" s="503"/>
    </row>
    <row r="71" spans="1:7" ht="56.25" customHeight="1">
      <c r="A71" s="1267"/>
      <c r="B71" s="1267"/>
      <c r="C71" s="1250" t="s">
        <v>1576</v>
      </c>
      <c r="D71" s="445" t="s">
        <v>967</v>
      </c>
      <c r="E71" s="386" t="s">
        <v>1598</v>
      </c>
      <c r="F71" s="386" t="s">
        <v>1773</v>
      </c>
      <c r="G71" s="503"/>
    </row>
    <row r="72" spans="1:7" ht="45.75" customHeight="1">
      <c r="A72" s="1267"/>
      <c r="B72" s="1267"/>
      <c r="C72" s="1250"/>
      <c r="D72" s="445" t="s">
        <v>970</v>
      </c>
      <c r="E72" s="386">
        <v>60</v>
      </c>
      <c r="F72" s="386" t="s">
        <v>1774</v>
      </c>
      <c r="G72" s="503"/>
    </row>
    <row r="73" spans="1:7" ht="18.75" customHeight="1">
      <c r="A73" s="522"/>
      <c r="B73" s="520"/>
      <c r="C73" s="520"/>
      <c r="D73" s="520"/>
      <c r="E73" s="520"/>
      <c r="F73" s="520"/>
    </row>
    <row r="74" spans="1:7" ht="26.25" customHeight="1">
      <c r="A74" s="1267" t="s">
        <v>1003</v>
      </c>
      <c r="B74" s="1267" t="s">
        <v>1540</v>
      </c>
      <c r="C74" s="1248" t="s">
        <v>1594</v>
      </c>
      <c r="D74" s="1248"/>
      <c r="E74" s="1248"/>
      <c r="F74" s="1248"/>
    </row>
    <row r="75" spans="1:7" ht="12.75">
      <c r="A75" s="1267"/>
      <c r="B75" s="1267"/>
      <c r="C75" s="444" t="s">
        <v>1567</v>
      </c>
      <c r="D75" s="444" t="s">
        <v>1567</v>
      </c>
      <c r="E75" s="444" t="s">
        <v>1567</v>
      </c>
      <c r="F75" s="444" t="s">
        <v>1567</v>
      </c>
    </row>
    <row r="76" spans="1:7" ht="18.75" customHeight="1">
      <c r="A76" s="1267"/>
      <c r="B76" s="1267"/>
      <c r="C76" s="1249" t="s">
        <v>1568</v>
      </c>
      <c r="D76" s="1249"/>
      <c r="E76" s="1249"/>
      <c r="F76" s="1249"/>
    </row>
    <row r="77" spans="1:7" ht="25.5">
      <c r="A77" s="1267"/>
      <c r="B77" s="1267"/>
      <c r="C77" s="445" t="s">
        <v>1599</v>
      </c>
      <c r="D77" s="445" t="s">
        <v>1600</v>
      </c>
      <c r="E77" s="386">
        <v>360</v>
      </c>
      <c r="F77" s="386">
        <v>379</v>
      </c>
    </row>
    <row r="78" spans="1:7" ht="38.25" customHeight="1">
      <c r="A78" s="1267"/>
      <c r="B78" s="1267"/>
      <c r="C78" s="1250" t="s">
        <v>1569</v>
      </c>
      <c r="D78" s="1250" t="s">
        <v>955</v>
      </c>
      <c r="E78" s="1257" t="s">
        <v>956</v>
      </c>
      <c r="F78" s="1257" t="s">
        <v>956</v>
      </c>
    </row>
    <row r="79" spans="1:7" ht="12.75">
      <c r="A79" s="1267"/>
      <c r="B79" s="1267"/>
      <c r="C79" s="1250"/>
      <c r="D79" s="1250"/>
      <c r="E79" s="1258"/>
      <c r="F79" s="1258"/>
    </row>
    <row r="80" spans="1:7" ht="25.5">
      <c r="A80" s="1267"/>
      <c r="B80" s="1267"/>
      <c r="C80" s="445" t="s">
        <v>1601</v>
      </c>
      <c r="D80" s="445" t="s">
        <v>982</v>
      </c>
      <c r="E80" s="386">
        <v>4</v>
      </c>
      <c r="F80" s="386">
        <v>4</v>
      </c>
    </row>
    <row r="81" spans="1:6" ht="24.75" customHeight="1">
      <c r="A81" s="1267"/>
      <c r="B81" s="1267"/>
      <c r="C81" s="1250" t="s">
        <v>1602</v>
      </c>
      <c r="D81" s="445" t="s">
        <v>1603</v>
      </c>
      <c r="E81" s="386">
        <v>6</v>
      </c>
      <c r="F81" s="386">
        <v>6</v>
      </c>
    </row>
    <row r="82" spans="1:6" ht="22.5" customHeight="1">
      <c r="A82" s="1267"/>
      <c r="B82" s="1267"/>
      <c r="C82" s="1250"/>
      <c r="D82" s="445" t="s">
        <v>1604</v>
      </c>
      <c r="E82" s="386">
        <v>90</v>
      </c>
      <c r="F82" s="386">
        <v>95</v>
      </c>
    </row>
    <row r="83" spans="1:6" ht="26.25" customHeight="1">
      <c r="A83" s="1267"/>
      <c r="B83" s="1267"/>
      <c r="C83" s="445" t="s">
        <v>1605</v>
      </c>
      <c r="D83" s="445" t="s">
        <v>1606</v>
      </c>
      <c r="E83" s="386">
        <v>4</v>
      </c>
      <c r="F83" s="386">
        <v>14</v>
      </c>
    </row>
    <row r="84" spans="1:6" ht="38.25">
      <c r="A84" s="1267"/>
      <c r="B84" s="1267"/>
      <c r="C84" s="445" t="s">
        <v>1607</v>
      </c>
      <c r="D84" s="445" t="s">
        <v>959</v>
      </c>
      <c r="E84" s="386">
        <v>3</v>
      </c>
      <c r="F84" s="386">
        <v>3</v>
      </c>
    </row>
    <row r="85" spans="1:6" ht="38.25">
      <c r="A85" s="1267"/>
      <c r="B85" s="1267"/>
      <c r="C85" s="445" t="s">
        <v>1608</v>
      </c>
      <c r="D85" s="445" t="s">
        <v>959</v>
      </c>
      <c r="E85" s="386">
        <v>2</v>
      </c>
      <c r="F85" s="386">
        <v>3</v>
      </c>
    </row>
    <row r="86" spans="1:6" ht="66.75" customHeight="1">
      <c r="A86" s="1267"/>
      <c r="B86" s="1267"/>
      <c r="C86" s="1250" t="s">
        <v>1574</v>
      </c>
      <c r="D86" s="445" t="s">
        <v>960</v>
      </c>
      <c r="E86" s="386">
        <v>5</v>
      </c>
      <c r="F86" s="386">
        <v>4</v>
      </c>
    </row>
    <row r="87" spans="1:6" ht="25.5">
      <c r="A87" s="1267"/>
      <c r="B87" s="1267"/>
      <c r="C87" s="1250"/>
      <c r="D87" s="445" t="s">
        <v>961</v>
      </c>
      <c r="E87" s="386" t="s">
        <v>962</v>
      </c>
      <c r="F87" s="386" t="s">
        <v>1431</v>
      </c>
    </row>
    <row r="88" spans="1:6" ht="25.5">
      <c r="A88" s="1267"/>
      <c r="B88" s="1267"/>
      <c r="C88" s="1250" t="s">
        <v>1575</v>
      </c>
      <c r="D88" s="445" t="s">
        <v>964</v>
      </c>
      <c r="E88" s="386" t="s">
        <v>1609</v>
      </c>
      <c r="F88" s="386" t="s">
        <v>1731</v>
      </c>
    </row>
    <row r="89" spans="1:6" ht="24" customHeight="1">
      <c r="A89" s="1267"/>
      <c r="B89" s="1267"/>
      <c r="C89" s="1250"/>
      <c r="D89" s="445" t="s">
        <v>966</v>
      </c>
      <c r="E89" s="386">
        <v>5</v>
      </c>
      <c r="F89" s="386">
        <v>5</v>
      </c>
    </row>
    <row r="90" spans="1:6" ht="96.75" customHeight="1">
      <c r="A90" s="1267"/>
      <c r="B90" s="1267"/>
      <c r="C90" s="1250" t="s">
        <v>1576</v>
      </c>
      <c r="D90" s="445" t="s">
        <v>967</v>
      </c>
      <c r="E90" s="386" t="s">
        <v>969</v>
      </c>
      <c r="F90" s="386" t="s">
        <v>969</v>
      </c>
    </row>
    <row r="91" spans="1:6" ht="24" customHeight="1">
      <c r="A91" s="1267"/>
      <c r="B91" s="1267"/>
      <c r="C91" s="1250"/>
      <c r="D91" s="445" t="s">
        <v>970</v>
      </c>
      <c r="E91" s="386">
        <v>60</v>
      </c>
      <c r="F91" s="386">
        <v>80</v>
      </c>
    </row>
    <row r="92" spans="1:6" ht="38.25">
      <c r="A92" s="1267"/>
      <c r="B92" s="1267"/>
      <c r="C92" s="445" t="s">
        <v>1610</v>
      </c>
      <c r="D92" s="445" t="s">
        <v>973</v>
      </c>
      <c r="E92" s="386">
        <v>5</v>
      </c>
      <c r="F92" s="386">
        <v>6</v>
      </c>
    </row>
    <row r="93" spans="1:6" ht="27.75" customHeight="1">
      <c r="A93" s="523"/>
      <c r="B93" s="520"/>
      <c r="C93" s="520"/>
      <c r="D93" s="520"/>
      <c r="E93" s="520"/>
      <c r="F93" s="520"/>
    </row>
    <row r="94" spans="1:6" ht="26.25" customHeight="1">
      <c r="A94" s="1267" t="s">
        <v>1004</v>
      </c>
      <c r="B94" s="1267" t="s">
        <v>1489</v>
      </c>
      <c r="C94" s="1268" t="s">
        <v>1611</v>
      </c>
      <c r="D94" s="1268"/>
      <c r="E94" s="1268"/>
      <c r="F94" s="1268"/>
    </row>
    <row r="95" spans="1:6" ht="22.5" customHeight="1">
      <c r="A95" s="1267"/>
      <c r="B95" s="1267"/>
      <c r="C95" s="1269" t="s">
        <v>1568</v>
      </c>
      <c r="D95" s="1269"/>
      <c r="E95" s="1269"/>
      <c r="F95" s="1269"/>
    </row>
    <row r="96" spans="1:6" ht="38.25" customHeight="1">
      <c r="A96" s="1267"/>
      <c r="B96" s="1267"/>
      <c r="C96" s="1250" t="s">
        <v>1569</v>
      </c>
      <c r="D96" s="1250" t="s">
        <v>955</v>
      </c>
      <c r="E96" s="1257" t="s">
        <v>1669</v>
      </c>
      <c r="F96" s="1257" t="s">
        <v>1669</v>
      </c>
    </row>
    <row r="97" spans="1:6" ht="25.5" customHeight="1">
      <c r="A97" s="1267"/>
      <c r="B97" s="1267"/>
      <c r="C97" s="1250"/>
      <c r="D97" s="1250"/>
      <c r="E97" s="1258"/>
      <c r="F97" s="1258"/>
    </row>
    <row r="98" spans="1:6" ht="97.5" customHeight="1">
      <c r="A98" s="1267"/>
      <c r="B98" s="1267"/>
      <c r="C98" s="1250" t="s">
        <v>1612</v>
      </c>
      <c r="D98" s="445" t="s">
        <v>960</v>
      </c>
      <c r="E98" s="386">
        <v>2</v>
      </c>
      <c r="F98" s="276">
        <v>0</v>
      </c>
    </row>
    <row r="99" spans="1:6" ht="25.5">
      <c r="A99" s="1267"/>
      <c r="B99" s="1267"/>
      <c r="C99" s="1250"/>
      <c r="D99" s="445" t="s">
        <v>961</v>
      </c>
      <c r="E99" s="386" t="s">
        <v>983</v>
      </c>
      <c r="F99" s="449">
        <v>0</v>
      </c>
    </row>
    <row r="100" spans="1:6" ht="36.75" customHeight="1">
      <c r="A100" s="1267"/>
      <c r="B100" s="1267"/>
      <c r="C100" s="1250" t="s">
        <v>1613</v>
      </c>
      <c r="D100" s="445" t="s">
        <v>964</v>
      </c>
      <c r="E100" s="386" t="s">
        <v>984</v>
      </c>
      <c r="F100" s="449">
        <v>0</v>
      </c>
    </row>
    <row r="101" spans="1:6" ht="43.5" customHeight="1">
      <c r="A101" s="1267"/>
      <c r="B101" s="1267"/>
      <c r="C101" s="1250"/>
      <c r="D101" s="445" t="s">
        <v>966</v>
      </c>
      <c r="E101" s="386">
        <v>1</v>
      </c>
      <c r="F101" s="276">
        <v>0</v>
      </c>
    </row>
    <row r="102" spans="1:6" ht="126.75" customHeight="1">
      <c r="A102" s="1267"/>
      <c r="B102" s="1267"/>
      <c r="C102" s="1250" t="s">
        <v>1614</v>
      </c>
      <c r="D102" s="445" t="s">
        <v>967</v>
      </c>
      <c r="E102" s="386" t="s">
        <v>969</v>
      </c>
      <c r="F102" s="458" t="s">
        <v>969</v>
      </c>
    </row>
    <row r="103" spans="1:6" ht="25.5">
      <c r="A103" s="1267"/>
      <c r="B103" s="1267"/>
      <c r="C103" s="1250"/>
      <c r="D103" s="445" t="s">
        <v>970</v>
      </c>
      <c r="E103" s="386">
        <v>10</v>
      </c>
      <c r="F103" s="276">
        <v>0</v>
      </c>
    </row>
    <row r="104" spans="1:6" ht="25.5">
      <c r="A104" s="1267"/>
      <c r="B104" s="1267"/>
      <c r="C104" s="445" t="s">
        <v>1615</v>
      </c>
      <c r="D104" s="445" t="s">
        <v>985</v>
      </c>
      <c r="E104" s="386">
        <v>4</v>
      </c>
      <c r="F104" s="276">
        <v>2</v>
      </c>
    </row>
    <row r="105" spans="1:6" ht="38.25">
      <c r="A105" s="1267"/>
      <c r="B105" s="1267"/>
      <c r="C105" s="445" t="s">
        <v>1610</v>
      </c>
      <c r="D105" s="445" t="s">
        <v>973</v>
      </c>
      <c r="E105" s="386">
        <v>4</v>
      </c>
      <c r="F105" s="276">
        <v>4</v>
      </c>
    </row>
    <row r="106" spans="1:6" ht="27.75" customHeight="1">
      <c r="A106" s="524"/>
      <c r="B106" s="525"/>
      <c r="C106" s="525"/>
      <c r="D106" s="525"/>
      <c r="E106" s="525"/>
      <c r="F106" s="525"/>
    </row>
    <row r="107" spans="1:6" ht="25.5" customHeight="1">
      <c r="A107" s="1267" t="s">
        <v>1005</v>
      </c>
      <c r="B107" s="1267" t="s">
        <v>1616</v>
      </c>
      <c r="C107" s="1248" t="s">
        <v>1617</v>
      </c>
      <c r="D107" s="1248"/>
      <c r="E107" s="1248"/>
      <c r="F107" s="1248"/>
    </row>
    <row r="108" spans="1:6" ht="12.75">
      <c r="A108" s="1267"/>
      <c r="B108" s="1267"/>
      <c r="C108" s="444" t="s">
        <v>171</v>
      </c>
      <c r="D108" s="444" t="s">
        <v>171</v>
      </c>
      <c r="E108" s="444" t="s">
        <v>171</v>
      </c>
      <c r="F108" s="444" t="s">
        <v>171</v>
      </c>
    </row>
    <row r="109" spans="1:6" ht="23.25" customHeight="1">
      <c r="A109" s="1267"/>
      <c r="B109" s="1267"/>
      <c r="C109" s="1249" t="s">
        <v>1568</v>
      </c>
      <c r="D109" s="1249"/>
      <c r="E109" s="1249"/>
      <c r="F109" s="1249"/>
    </row>
    <row r="110" spans="1:6" ht="36.75" customHeight="1">
      <c r="A110" s="1267"/>
      <c r="B110" s="1267"/>
      <c r="C110" s="445" t="s">
        <v>1618</v>
      </c>
      <c r="D110" s="445" t="s">
        <v>1619</v>
      </c>
      <c r="E110" s="386">
        <v>3</v>
      </c>
      <c r="F110" s="386">
        <v>1</v>
      </c>
    </row>
    <row r="111" spans="1:6" ht="38.25">
      <c r="A111" s="1267"/>
      <c r="B111" s="1267"/>
      <c r="C111" s="445" t="s">
        <v>1620</v>
      </c>
      <c r="D111" s="445" t="s">
        <v>1621</v>
      </c>
      <c r="E111" s="386">
        <v>20</v>
      </c>
      <c r="F111" s="386">
        <v>40</v>
      </c>
    </row>
    <row r="112" spans="1:6" ht="34.5" customHeight="1">
      <c r="A112" s="1267"/>
      <c r="B112" s="1267"/>
      <c r="C112" s="445" t="s">
        <v>1622</v>
      </c>
      <c r="D112" s="445" t="s">
        <v>1623</v>
      </c>
      <c r="E112" s="386">
        <v>1</v>
      </c>
      <c r="F112" s="386">
        <v>0</v>
      </c>
    </row>
    <row r="113" spans="1:6" ht="38.25">
      <c r="A113" s="1267"/>
      <c r="B113" s="1267"/>
      <c r="C113" s="445" t="s">
        <v>1624</v>
      </c>
      <c r="D113" s="445" t="s">
        <v>1625</v>
      </c>
      <c r="E113" s="386">
        <v>1</v>
      </c>
      <c r="F113" s="386">
        <v>0</v>
      </c>
    </row>
    <row r="114" spans="1:6" ht="27.75" customHeight="1">
      <c r="A114" s="523"/>
      <c r="B114" s="520"/>
      <c r="C114" s="520"/>
      <c r="D114" s="520"/>
      <c r="E114" s="520"/>
      <c r="F114" s="520"/>
    </row>
    <row r="115" spans="1:6" ht="25.5" customHeight="1">
      <c r="A115" s="1267" t="s">
        <v>1006</v>
      </c>
      <c r="B115" s="1267" t="s">
        <v>986</v>
      </c>
      <c r="C115" s="1248" t="s">
        <v>1626</v>
      </c>
      <c r="D115" s="1248"/>
      <c r="E115" s="1248"/>
      <c r="F115" s="1248"/>
    </row>
    <row r="116" spans="1:6" ht="12.75">
      <c r="A116" s="1267"/>
      <c r="B116" s="1267"/>
      <c r="C116" s="444" t="s">
        <v>171</v>
      </c>
      <c r="D116" s="444" t="s">
        <v>171</v>
      </c>
      <c r="E116" s="444" t="s">
        <v>171</v>
      </c>
      <c r="F116" s="444" t="s">
        <v>171</v>
      </c>
    </row>
    <row r="117" spans="1:6" ht="23.25" customHeight="1">
      <c r="A117" s="1267"/>
      <c r="B117" s="1267"/>
      <c r="C117" s="1249" t="s">
        <v>1568</v>
      </c>
      <c r="D117" s="1249"/>
      <c r="E117" s="1249"/>
      <c r="F117" s="1249"/>
    </row>
    <row r="118" spans="1:6" ht="39.75" customHeight="1">
      <c r="A118" s="1267"/>
      <c r="B118" s="1267"/>
      <c r="C118" s="445" t="s">
        <v>1467</v>
      </c>
      <c r="D118" s="445" t="s">
        <v>1628</v>
      </c>
      <c r="E118" s="386">
        <v>100</v>
      </c>
      <c r="F118" s="386">
        <v>100</v>
      </c>
    </row>
    <row r="119" spans="1:6" ht="25.5">
      <c r="A119" s="1267"/>
      <c r="B119" s="1267"/>
      <c r="C119" s="445" t="s">
        <v>1468</v>
      </c>
      <c r="D119" s="445" t="s">
        <v>1629</v>
      </c>
      <c r="E119" s="386">
        <v>1</v>
      </c>
      <c r="F119" s="386">
        <v>1</v>
      </c>
    </row>
    <row r="120" spans="1:6" ht="51.6" customHeight="1">
      <c r="A120" s="1267"/>
      <c r="B120" s="1267"/>
      <c r="C120" s="445" t="s">
        <v>1469</v>
      </c>
      <c r="D120" s="445" t="s">
        <v>1627</v>
      </c>
      <c r="E120" s="386">
        <v>1</v>
      </c>
      <c r="F120" s="386">
        <v>0</v>
      </c>
    </row>
    <row r="121" spans="1:6" ht="36.75" customHeight="1">
      <c r="A121" s="1267"/>
      <c r="B121" s="1267"/>
      <c r="C121" s="445" t="s">
        <v>1470</v>
      </c>
      <c r="D121" s="445" t="s">
        <v>1628</v>
      </c>
      <c r="E121" s="386">
        <v>0</v>
      </c>
      <c r="F121" s="386">
        <v>0</v>
      </c>
    </row>
    <row r="122" spans="1:6" ht="33.75" customHeight="1">
      <c r="A122" s="1267"/>
      <c r="B122" s="1267"/>
      <c r="C122" s="445" t="s">
        <v>1471</v>
      </c>
      <c r="D122" s="445" t="s">
        <v>1627</v>
      </c>
      <c r="E122" s="386">
        <v>0</v>
      </c>
      <c r="F122" s="386">
        <v>0</v>
      </c>
    </row>
    <row r="123" spans="1:6" ht="34.5" customHeight="1">
      <c r="A123" s="1267"/>
      <c r="B123" s="1267"/>
      <c r="C123" s="445" t="s">
        <v>1472</v>
      </c>
      <c r="D123" s="445" t="s">
        <v>1628</v>
      </c>
      <c r="E123" s="386">
        <v>100</v>
      </c>
      <c r="F123" s="386">
        <v>100</v>
      </c>
    </row>
    <row r="124" spans="1:6" ht="39" customHeight="1">
      <c r="A124" s="1267"/>
      <c r="B124" s="1267"/>
      <c r="C124" s="445" t="s">
        <v>1473</v>
      </c>
      <c r="D124" s="445" t="s">
        <v>1629</v>
      </c>
      <c r="E124" s="386">
        <v>1</v>
      </c>
      <c r="F124" s="386">
        <v>1</v>
      </c>
    </row>
    <row r="125" spans="1:6" ht="38.25">
      <c r="A125" s="1267"/>
      <c r="B125" s="1267"/>
      <c r="C125" s="445" t="s">
        <v>1474</v>
      </c>
      <c r="D125" s="445" t="s">
        <v>1630</v>
      </c>
      <c r="E125" s="386">
        <v>100</v>
      </c>
      <c r="F125" s="386">
        <v>100</v>
      </c>
    </row>
    <row r="126" spans="1:6" ht="33.75" customHeight="1">
      <c r="A126" s="1267"/>
      <c r="B126" s="1267"/>
      <c r="C126" s="445" t="s">
        <v>1475</v>
      </c>
      <c r="D126" s="445" t="s">
        <v>1627</v>
      </c>
      <c r="E126" s="386">
        <v>0</v>
      </c>
      <c r="F126" s="386">
        <v>0</v>
      </c>
    </row>
    <row r="127" spans="1:6" ht="27.75" customHeight="1">
      <c r="A127" s="1267"/>
      <c r="B127" s="1267"/>
      <c r="C127" s="445" t="s">
        <v>1476</v>
      </c>
      <c r="D127" s="445" t="s">
        <v>1628</v>
      </c>
      <c r="E127" s="386">
        <v>100</v>
      </c>
      <c r="F127" s="386">
        <v>100</v>
      </c>
    </row>
    <row r="128" spans="1:6" ht="40.5" customHeight="1">
      <c r="A128" s="1267"/>
      <c r="B128" s="1267"/>
      <c r="C128" s="445" t="s">
        <v>1477</v>
      </c>
      <c r="D128" s="445" t="s">
        <v>1631</v>
      </c>
      <c r="E128" s="386">
        <v>242</v>
      </c>
      <c r="F128" s="386">
        <v>242</v>
      </c>
    </row>
    <row r="129" spans="1:6" ht="32.25" customHeight="1">
      <c r="A129" s="1267"/>
      <c r="B129" s="1267"/>
      <c r="C129" s="445" t="s">
        <v>1478</v>
      </c>
      <c r="D129" s="445" t="s">
        <v>1628</v>
      </c>
      <c r="E129" s="386">
        <v>1</v>
      </c>
      <c r="F129" s="386">
        <v>0</v>
      </c>
    </row>
    <row r="130" spans="1:6" ht="28.5" customHeight="1">
      <c r="A130" s="1267"/>
      <c r="B130" s="1267"/>
      <c r="C130" s="445" t="s">
        <v>1479</v>
      </c>
      <c r="D130" s="445" t="s">
        <v>1632</v>
      </c>
      <c r="E130" s="386">
        <v>1</v>
      </c>
      <c r="F130" s="386">
        <v>0</v>
      </c>
    </row>
    <row r="131" spans="1:6" ht="21" customHeight="1">
      <c r="A131" s="1267"/>
      <c r="B131" s="1267"/>
      <c r="C131" s="445" t="s">
        <v>1480</v>
      </c>
      <c r="D131" s="445" t="s">
        <v>1628</v>
      </c>
      <c r="E131" s="386">
        <v>100</v>
      </c>
      <c r="F131" s="386">
        <v>100</v>
      </c>
    </row>
    <row r="132" spans="1:6" ht="38.25" customHeight="1">
      <c r="A132" s="1267"/>
      <c r="B132" s="1267"/>
      <c r="C132" s="445" t="s">
        <v>1481</v>
      </c>
      <c r="D132" s="445" t="s">
        <v>1633</v>
      </c>
      <c r="E132" s="386">
        <v>150</v>
      </c>
      <c r="F132" s="386">
        <v>150</v>
      </c>
    </row>
    <row r="133" spans="1:6" ht="36.75" customHeight="1">
      <c r="A133" s="1267"/>
      <c r="B133" s="1267"/>
      <c r="C133" s="445" t="s">
        <v>1482</v>
      </c>
      <c r="D133" s="445" t="s">
        <v>1633</v>
      </c>
      <c r="E133" s="386">
        <v>24</v>
      </c>
      <c r="F133" s="386">
        <v>24</v>
      </c>
    </row>
    <row r="134" spans="1:6" ht="41.25" customHeight="1">
      <c r="A134" s="1267"/>
      <c r="B134" s="1267"/>
      <c r="C134" s="445" t="s">
        <v>1483</v>
      </c>
      <c r="D134" s="445" t="s">
        <v>1634</v>
      </c>
      <c r="E134" s="386">
        <v>1</v>
      </c>
      <c r="F134" s="386">
        <v>1</v>
      </c>
    </row>
    <row r="135" spans="1:6" ht="42" customHeight="1">
      <c r="A135" s="1267"/>
      <c r="B135" s="1267"/>
      <c r="C135" s="445" t="s">
        <v>1484</v>
      </c>
      <c r="D135" s="445" t="s">
        <v>1634</v>
      </c>
      <c r="E135" s="386">
        <v>1</v>
      </c>
      <c r="F135" s="386">
        <v>1</v>
      </c>
    </row>
    <row r="136" spans="1:6" ht="39.75" customHeight="1">
      <c r="A136" s="1267"/>
      <c r="B136" s="1267"/>
      <c r="C136" s="445" t="s">
        <v>1485</v>
      </c>
      <c r="D136" s="445" t="s">
        <v>1635</v>
      </c>
      <c r="E136" s="386">
        <v>258</v>
      </c>
      <c r="F136" s="386">
        <v>258</v>
      </c>
    </row>
    <row r="137" spans="1:6" ht="25.5" customHeight="1">
      <c r="A137" s="1267"/>
      <c r="B137" s="1267"/>
      <c r="C137" s="445" t="s">
        <v>1486</v>
      </c>
      <c r="D137" s="445" t="s">
        <v>1636</v>
      </c>
      <c r="E137" s="386">
        <v>6</v>
      </c>
      <c r="F137" s="386">
        <v>6</v>
      </c>
    </row>
    <row r="138" spans="1:6" ht="24.75" customHeight="1">
      <c r="A138" s="1267"/>
      <c r="B138" s="1267"/>
      <c r="C138" s="445" t="s">
        <v>1487</v>
      </c>
      <c r="D138" s="445" t="s">
        <v>1637</v>
      </c>
      <c r="E138" s="386">
        <v>6</v>
      </c>
      <c r="F138" s="386">
        <v>6</v>
      </c>
    </row>
    <row r="139" spans="1:6" ht="27" customHeight="1">
      <c r="A139" s="1267"/>
      <c r="B139" s="1267"/>
      <c r="C139" s="445" t="s">
        <v>1488</v>
      </c>
      <c r="D139" s="445" t="s">
        <v>1638</v>
      </c>
      <c r="E139" s="386">
        <v>5</v>
      </c>
      <c r="F139" s="386">
        <v>5</v>
      </c>
    </row>
    <row r="140" spans="1:6" ht="24" customHeight="1">
      <c r="A140" s="519"/>
      <c r="B140" s="520"/>
      <c r="C140" s="520"/>
      <c r="D140" s="520"/>
      <c r="E140" s="520"/>
      <c r="F140" s="520"/>
    </row>
    <row r="141" spans="1:6" ht="28.5" customHeight="1">
      <c r="A141" s="1259" t="s">
        <v>1639</v>
      </c>
      <c r="B141" s="1259" t="s">
        <v>1640</v>
      </c>
      <c r="C141" s="1248" t="s">
        <v>1626</v>
      </c>
      <c r="D141" s="1248"/>
      <c r="E141" s="1248"/>
      <c r="F141" s="1248"/>
    </row>
    <row r="142" spans="1:6" ht="12.75">
      <c r="A142" s="1260"/>
      <c r="B142" s="1260"/>
      <c r="C142" s="444"/>
      <c r="D142" s="444"/>
      <c r="E142" s="444"/>
      <c r="F142" s="444"/>
    </row>
    <row r="143" spans="1:6" ht="22.5" customHeight="1">
      <c r="A143" s="1260"/>
      <c r="B143" s="1260"/>
      <c r="C143" s="1249" t="s">
        <v>1641</v>
      </c>
      <c r="D143" s="1249"/>
      <c r="E143" s="1249"/>
      <c r="F143" s="1249"/>
    </row>
    <row r="144" spans="1:6" ht="21" customHeight="1">
      <c r="A144" s="1260"/>
      <c r="B144" s="1260"/>
      <c r="C144" s="445" t="s">
        <v>1642</v>
      </c>
      <c r="D144" s="1250" t="s">
        <v>1643</v>
      </c>
      <c r="E144" s="1257" t="s">
        <v>1670</v>
      </c>
      <c r="F144" s="1257">
        <v>62486</v>
      </c>
    </row>
    <row r="145" spans="1:6" ht="37.5" customHeight="1">
      <c r="A145" s="1260"/>
      <c r="B145" s="1260"/>
      <c r="C145" s="445" t="s">
        <v>1644</v>
      </c>
      <c r="D145" s="1250"/>
      <c r="E145" s="1258"/>
      <c r="F145" s="1258"/>
    </row>
    <row r="146" spans="1:6" ht="37.5" customHeight="1">
      <c r="A146" s="1260"/>
      <c r="B146" s="1260"/>
      <c r="C146" s="1250" t="s">
        <v>1642</v>
      </c>
      <c r="D146" s="1250" t="s">
        <v>1645</v>
      </c>
      <c r="E146" s="1257" t="s">
        <v>1671</v>
      </c>
      <c r="F146" s="1257">
        <v>40715</v>
      </c>
    </row>
    <row r="147" spans="1:6" ht="18.75" customHeight="1">
      <c r="A147" s="1260"/>
      <c r="B147" s="1260"/>
      <c r="C147" s="1250"/>
      <c r="D147" s="1250"/>
      <c r="E147" s="1262"/>
      <c r="F147" s="1262"/>
    </row>
    <row r="148" spans="1:6" ht="24" customHeight="1">
      <c r="A148" s="1260"/>
      <c r="B148" s="1260"/>
      <c r="C148" s="1250"/>
      <c r="D148" s="1250"/>
      <c r="E148" s="1258"/>
      <c r="F148" s="1258"/>
    </row>
    <row r="149" spans="1:6" ht="48" customHeight="1">
      <c r="A149" s="1260"/>
      <c r="B149" s="1260"/>
      <c r="C149" s="1256" t="s">
        <v>1646</v>
      </c>
      <c r="D149" s="1250" t="s">
        <v>1645</v>
      </c>
      <c r="E149" s="1263" t="s">
        <v>1647</v>
      </c>
      <c r="F149" s="1257">
        <v>1452</v>
      </c>
    </row>
    <row r="150" spans="1:6" ht="12.75">
      <c r="A150" s="1260"/>
      <c r="B150" s="1260"/>
      <c r="C150" s="1256"/>
      <c r="D150" s="1250"/>
      <c r="E150" s="1264"/>
      <c r="F150" s="1258"/>
    </row>
    <row r="151" spans="1:6" ht="50.25" customHeight="1">
      <c r="A151" s="1260"/>
      <c r="B151" s="1260"/>
      <c r="C151" s="448" t="s">
        <v>1648</v>
      </c>
      <c r="D151" s="445" t="s">
        <v>1645</v>
      </c>
      <c r="E151" s="450" t="s">
        <v>1451</v>
      </c>
      <c r="F151" s="386">
        <v>7139</v>
      </c>
    </row>
    <row r="152" spans="1:6" ht="46.5" customHeight="1">
      <c r="A152" s="1260"/>
      <c r="B152" s="1260"/>
      <c r="C152" s="445" t="s">
        <v>1642</v>
      </c>
      <c r="D152" s="445" t="s">
        <v>1649</v>
      </c>
      <c r="E152" s="386" t="s">
        <v>1672</v>
      </c>
      <c r="F152" s="386">
        <v>7144174</v>
      </c>
    </row>
    <row r="153" spans="1:6" ht="40.5" customHeight="1">
      <c r="A153" s="1260"/>
      <c r="B153" s="1260"/>
      <c r="C153" s="1250" t="s">
        <v>1642</v>
      </c>
      <c r="D153" s="445" t="s">
        <v>1650</v>
      </c>
      <c r="E153" s="386" t="s">
        <v>1673</v>
      </c>
      <c r="F153" s="386">
        <v>10394</v>
      </c>
    </row>
    <row r="154" spans="1:6" ht="54.75" customHeight="1">
      <c r="A154" s="1260"/>
      <c r="B154" s="1260"/>
      <c r="C154" s="1250"/>
      <c r="D154" s="1256" t="s">
        <v>1651</v>
      </c>
      <c r="E154" s="1257" t="s">
        <v>1674</v>
      </c>
      <c r="F154" s="1272">
        <v>0.189</v>
      </c>
    </row>
    <row r="155" spans="1:6" ht="27" hidden="1" customHeight="1">
      <c r="A155" s="1260"/>
      <c r="B155" s="1260"/>
      <c r="C155" s="1250"/>
      <c r="D155" s="1256"/>
      <c r="E155" s="1258"/>
      <c r="F155" s="1273"/>
    </row>
    <row r="156" spans="1:6" ht="48" customHeight="1">
      <c r="A156" s="1260"/>
      <c r="B156" s="1260"/>
      <c r="C156" s="1250"/>
      <c r="D156" s="1256" t="s">
        <v>1652</v>
      </c>
      <c r="E156" s="445" t="s">
        <v>989</v>
      </c>
      <c r="F156" s="553">
        <v>9</v>
      </c>
    </row>
    <row r="157" spans="1:6" ht="51">
      <c r="A157" s="1260"/>
      <c r="B157" s="1260"/>
      <c r="C157" s="1250"/>
      <c r="D157" s="1256"/>
      <c r="E157" s="445" t="s">
        <v>1452</v>
      </c>
      <c r="F157" s="553" t="s">
        <v>1790</v>
      </c>
    </row>
    <row r="158" spans="1:6" ht="87.75" customHeight="1">
      <c r="A158" s="1260"/>
      <c r="B158" s="1260"/>
      <c r="C158" s="1250" t="s">
        <v>1653</v>
      </c>
      <c r="D158" s="1256" t="s">
        <v>1654</v>
      </c>
      <c r="E158" s="451" t="s">
        <v>1655</v>
      </c>
      <c r="F158" s="452" t="s">
        <v>1791</v>
      </c>
    </row>
    <row r="159" spans="1:6" ht="51" customHeight="1">
      <c r="A159" s="1260"/>
      <c r="B159" s="1260"/>
      <c r="C159" s="1250"/>
      <c r="D159" s="1256"/>
      <c r="E159" s="451" t="s">
        <v>1656</v>
      </c>
      <c r="F159" s="452" t="s">
        <v>1792</v>
      </c>
    </row>
    <row r="160" spans="1:6" ht="143.25" customHeight="1">
      <c r="A160" s="1260"/>
      <c r="B160" s="1260"/>
      <c r="C160" s="1250"/>
      <c r="D160" s="1256"/>
      <c r="E160" s="451" t="s">
        <v>1657</v>
      </c>
      <c r="F160" s="452" t="s">
        <v>1793</v>
      </c>
    </row>
    <row r="161" spans="1:6" ht="164.25" customHeight="1">
      <c r="A161" s="1260"/>
      <c r="B161" s="1260"/>
      <c r="C161" s="1250"/>
      <c r="D161" s="1256"/>
      <c r="E161" s="453" t="s">
        <v>1658</v>
      </c>
      <c r="F161" s="552" t="s">
        <v>1794</v>
      </c>
    </row>
    <row r="162" spans="1:6" ht="37.5" customHeight="1">
      <c r="A162" s="1260"/>
      <c r="B162" s="1260"/>
      <c r="C162" s="1250"/>
      <c r="D162" s="1250" t="s">
        <v>1659</v>
      </c>
      <c r="E162" s="1257" t="s">
        <v>1675</v>
      </c>
      <c r="F162" s="1265" t="s">
        <v>1795</v>
      </c>
    </row>
    <row r="163" spans="1:6" ht="49.5" customHeight="1">
      <c r="A163" s="1260"/>
      <c r="B163" s="1260"/>
      <c r="C163" s="1250"/>
      <c r="D163" s="1250"/>
      <c r="E163" s="1258"/>
      <c r="F163" s="1266"/>
    </row>
    <row r="164" spans="1:6" ht="25.5">
      <c r="A164" s="1260"/>
      <c r="B164" s="1260"/>
      <c r="C164" s="1250"/>
      <c r="D164" s="445" t="s">
        <v>1660</v>
      </c>
      <c r="E164" s="454">
        <v>0.71</v>
      </c>
      <c r="F164" s="554">
        <v>1</v>
      </c>
    </row>
    <row r="165" spans="1:6" ht="25.5">
      <c r="A165" s="1260"/>
      <c r="B165" s="1260"/>
      <c r="C165" s="1250"/>
      <c r="D165" s="445" t="s">
        <v>1661</v>
      </c>
      <c r="E165" s="454">
        <v>0.02</v>
      </c>
      <c r="F165" s="554">
        <v>0.94</v>
      </c>
    </row>
    <row r="166" spans="1:6" ht="25.5">
      <c r="A166" s="1261"/>
      <c r="B166" s="1261"/>
      <c r="C166" s="1250"/>
      <c r="D166" s="445" t="s">
        <v>1662</v>
      </c>
      <c r="E166" s="454">
        <v>0.6</v>
      </c>
      <c r="F166" s="554">
        <v>0.96</v>
      </c>
    </row>
    <row r="167" spans="1:6" ht="25.5" customHeight="1">
      <c r="A167" s="519"/>
      <c r="B167" s="520"/>
      <c r="C167" s="520"/>
      <c r="D167" s="520"/>
      <c r="E167" s="520"/>
      <c r="F167" s="520"/>
    </row>
    <row r="168" spans="1:6" ht="36" customHeight="1">
      <c r="A168" s="1246" t="s">
        <v>1663</v>
      </c>
      <c r="B168" s="1246" t="s">
        <v>1664</v>
      </c>
      <c r="C168" s="1248" t="s">
        <v>1626</v>
      </c>
      <c r="D168" s="1248"/>
      <c r="E168" s="1248"/>
      <c r="F168" s="1248"/>
    </row>
    <row r="169" spans="1:6" ht="12.75">
      <c r="A169" s="1246"/>
      <c r="B169" s="1246"/>
      <c r="C169" s="455" t="s">
        <v>171</v>
      </c>
      <c r="D169" s="455" t="s">
        <v>171</v>
      </c>
      <c r="E169" s="455" t="s">
        <v>171</v>
      </c>
      <c r="F169" s="455" t="s">
        <v>171</v>
      </c>
    </row>
    <row r="170" spans="1:6" ht="12.75">
      <c r="A170" s="1246"/>
      <c r="B170" s="1246"/>
      <c r="C170" s="1249" t="s">
        <v>1641</v>
      </c>
      <c r="D170" s="1249"/>
      <c r="E170" s="1249"/>
      <c r="F170" s="1249"/>
    </row>
    <row r="171" spans="1:6" ht="99" customHeight="1">
      <c r="A171" s="1246"/>
      <c r="B171" s="1246"/>
      <c r="C171" s="445" t="s">
        <v>1676</v>
      </c>
      <c r="D171" s="386" t="s">
        <v>498</v>
      </c>
      <c r="E171" s="386">
        <v>0</v>
      </c>
      <c r="F171" s="386"/>
    </row>
    <row r="172" spans="1:6" ht="93" hidden="1" customHeight="1">
      <c r="A172" s="1246"/>
      <c r="B172" s="1246"/>
      <c r="C172" s="1250" t="s">
        <v>1665</v>
      </c>
      <c r="D172" s="1251"/>
      <c r="E172" s="1251"/>
      <c r="F172" s="1251"/>
    </row>
    <row r="173" spans="1:6" ht="12.75" hidden="1" customHeight="1">
      <c r="A173" s="1246"/>
      <c r="B173" s="1246"/>
      <c r="C173" s="1250"/>
      <c r="D173" s="1251"/>
      <c r="E173" s="1251"/>
      <c r="F173" s="1251"/>
    </row>
    <row r="174" spans="1:6" ht="27" customHeight="1">
      <c r="A174" s="1246"/>
      <c r="B174" s="1246"/>
      <c r="C174" s="1252" t="s">
        <v>1677</v>
      </c>
      <c r="D174" s="1251" t="s">
        <v>1678</v>
      </c>
      <c r="E174" s="1254">
        <v>60</v>
      </c>
      <c r="F174" s="1254"/>
    </row>
    <row r="175" spans="1:6" ht="57" customHeight="1">
      <c r="A175" s="1246"/>
      <c r="B175" s="1246"/>
      <c r="C175" s="1253"/>
      <c r="D175" s="1251"/>
      <c r="E175" s="1255"/>
      <c r="F175" s="1255"/>
    </row>
    <row r="176" spans="1:6" ht="57" customHeight="1">
      <c r="A176" s="1246"/>
      <c r="B176" s="1246"/>
      <c r="C176" s="517" t="s">
        <v>1679</v>
      </c>
      <c r="D176" s="502" t="s">
        <v>1680</v>
      </c>
      <c r="E176" s="457">
        <v>5</v>
      </c>
      <c r="F176" s="457"/>
    </row>
    <row r="177" spans="1:6" ht="57" customHeight="1">
      <c r="A177" s="1246"/>
      <c r="B177" s="1247"/>
      <c r="C177" s="518" t="s">
        <v>1681</v>
      </c>
      <c r="D177" s="386" t="s">
        <v>1682</v>
      </c>
      <c r="E177" s="461">
        <v>10</v>
      </c>
      <c r="F177" s="512"/>
    </row>
    <row r="178" spans="1:6" ht="37.5" customHeight="1">
      <c r="A178" s="1246"/>
      <c r="B178" s="1247"/>
      <c r="C178" s="451" t="s">
        <v>1683</v>
      </c>
      <c r="D178" s="451" t="s">
        <v>1688</v>
      </c>
      <c r="E178" s="460">
        <v>90</v>
      </c>
      <c r="F178" s="513"/>
    </row>
    <row r="179" spans="1:6" ht="25.5">
      <c r="A179" s="1246"/>
      <c r="B179" s="1247"/>
      <c r="C179" s="451" t="s">
        <v>1684</v>
      </c>
      <c r="D179" s="451" t="s">
        <v>1689</v>
      </c>
      <c r="E179" s="460">
        <v>40</v>
      </c>
      <c r="F179" s="513"/>
    </row>
    <row r="180" spans="1:6" ht="32.25" customHeight="1">
      <c r="A180" s="1246"/>
      <c r="B180" s="1247"/>
      <c r="C180" s="451" t="s">
        <v>1685</v>
      </c>
      <c r="D180" s="386" t="s">
        <v>1688</v>
      </c>
      <c r="E180" s="386">
        <v>80</v>
      </c>
      <c r="F180" s="513"/>
    </row>
    <row r="181" spans="1:6" ht="25.5">
      <c r="A181" s="1246"/>
      <c r="B181" s="1247"/>
      <c r="C181" s="451" t="s">
        <v>1686</v>
      </c>
      <c r="D181" s="386" t="s">
        <v>1688</v>
      </c>
      <c r="E181" s="386">
        <v>40</v>
      </c>
      <c r="F181" s="514"/>
    </row>
    <row r="182" spans="1:6" ht="25.5">
      <c r="A182" s="1246"/>
      <c r="B182" s="1247"/>
      <c r="C182" s="451" t="s">
        <v>1687</v>
      </c>
      <c r="D182" s="386" t="s">
        <v>1690</v>
      </c>
      <c r="E182" s="386">
        <v>20</v>
      </c>
      <c r="F182" s="515"/>
    </row>
    <row r="183" spans="1:6" ht="12.75">
      <c r="A183" s="1246"/>
      <c r="B183" s="1247"/>
      <c r="C183" s="451"/>
      <c r="D183" s="386"/>
      <c r="E183" s="386"/>
      <c r="F183" s="516"/>
    </row>
    <row r="184" spans="1:6" ht="24" customHeight="1">
      <c r="A184" s="519"/>
      <c r="B184" s="520"/>
      <c r="C184" s="520"/>
      <c r="D184" s="520"/>
      <c r="E184" s="520"/>
      <c r="F184" s="520"/>
    </row>
    <row r="185" spans="1:6" ht="15.75">
      <c r="A185" s="456"/>
    </row>
    <row r="186" spans="1:6" ht="15.75">
      <c r="A186" s="456"/>
    </row>
    <row r="187" spans="1:6" ht="15.75">
      <c r="A187" s="456"/>
    </row>
    <row r="188" spans="1:6" ht="15.75">
      <c r="A188" s="456"/>
    </row>
    <row r="189" spans="1:6" ht="15.75">
      <c r="A189" s="456"/>
    </row>
    <row r="190" spans="1:6" ht="15.75">
      <c r="A190" s="456"/>
    </row>
    <row r="191" spans="1:6" ht="15.75">
      <c r="A191" s="456"/>
    </row>
    <row r="192" spans="1:6" ht="15.75">
      <c r="A192" s="456"/>
    </row>
    <row r="193" ht="12.75"/>
    <row r="194" ht="12.75"/>
    <row r="195" ht="12.75"/>
    <row r="196" ht="12.75"/>
    <row r="197" ht="12.75"/>
    <row r="198" ht="12.75"/>
    <row r="199" ht="12.75"/>
  </sheetData>
  <mergeCells count="105">
    <mergeCell ref="A1:F1"/>
    <mergeCell ref="A3:A18"/>
    <mergeCell ref="B3:B18"/>
    <mergeCell ref="C3:F3"/>
    <mergeCell ref="C5:F5"/>
    <mergeCell ref="C12:C13"/>
    <mergeCell ref="C14:C15"/>
    <mergeCell ref="C16:C17"/>
    <mergeCell ref="F154:F155"/>
    <mergeCell ref="A41:A55"/>
    <mergeCell ref="B41:B55"/>
    <mergeCell ref="C41:F41"/>
    <mergeCell ref="C43:F43"/>
    <mergeCell ref="C50:C51"/>
    <mergeCell ref="C52:C53"/>
    <mergeCell ref="C54:C55"/>
    <mergeCell ref="A20:A39"/>
    <mergeCell ref="B20:B39"/>
    <mergeCell ref="C20:F20"/>
    <mergeCell ref="C22:F22"/>
    <mergeCell ref="C24:C25"/>
    <mergeCell ref="D24:D25"/>
    <mergeCell ref="E24:E25"/>
    <mergeCell ref="F24:F25"/>
    <mergeCell ref="C32:C33"/>
    <mergeCell ref="C34:C35"/>
    <mergeCell ref="C36:C37"/>
    <mergeCell ref="A57:A72"/>
    <mergeCell ref="B57:B72"/>
    <mergeCell ref="C57:F57"/>
    <mergeCell ref="C59:F59"/>
    <mergeCell ref="C61:C62"/>
    <mergeCell ref="D61:D62"/>
    <mergeCell ref="E61:E62"/>
    <mergeCell ref="F61:F62"/>
    <mergeCell ref="C67:C68"/>
    <mergeCell ref="C69:C70"/>
    <mergeCell ref="C71:C72"/>
    <mergeCell ref="A74:A92"/>
    <mergeCell ref="B74:B92"/>
    <mergeCell ref="C74:F74"/>
    <mergeCell ref="C76:F76"/>
    <mergeCell ref="C78:C79"/>
    <mergeCell ref="D78:D79"/>
    <mergeCell ref="E78:E79"/>
    <mergeCell ref="F78:F79"/>
    <mergeCell ref="C81:C82"/>
    <mergeCell ref="C86:C87"/>
    <mergeCell ref="C88:C89"/>
    <mergeCell ref="C90:C91"/>
    <mergeCell ref="A107:A113"/>
    <mergeCell ref="B107:B113"/>
    <mergeCell ref="C107:F107"/>
    <mergeCell ref="C109:F109"/>
    <mergeCell ref="A115:A139"/>
    <mergeCell ref="B115:B139"/>
    <mergeCell ref="C115:F115"/>
    <mergeCell ref="C117:F117"/>
    <mergeCell ref="A94:A105"/>
    <mergeCell ref="B94:B105"/>
    <mergeCell ref="C94:F94"/>
    <mergeCell ref="C95:F95"/>
    <mergeCell ref="C96:C97"/>
    <mergeCell ref="D96:D97"/>
    <mergeCell ref="E96:E97"/>
    <mergeCell ref="F96:F97"/>
    <mergeCell ref="C98:C99"/>
    <mergeCell ref="C100:C101"/>
    <mergeCell ref="C102:C103"/>
    <mergeCell ref="D154:D155"/>
    <mergeCell ref="E154:E155"/>
    <mergeCell ref="D156:D157"/>
    <mergeCell ref="C158:C166"/>
    <mergeCell ref="D158:D161"/>
    <mergeCell ref="D162:D163"/>
    <mergeCell ref="E162:E163"/>
    <mergeCell ref="A141:A166"/>
    <mergeCell ref="B141:B166"/>
    <mergeCell ref="C141:F141"/>
    <mergeCell ref="C143:F143"/>
    <mergeCell ref="D144:D145"/>
    <mergeCell ref="E144:E145"/>
    <mergeCell ref="F144:F145"/>
    <mergeCell ref="C146:C148"/>
    <mergeCell ref="D146:D148"/>
    <mergeCell ref="E146:E148"/>
    <mergeCell ref="F146:F148"/>
    <mergeCell ref="C149:C150"/>
    <mergeCell ref="D149:D150"/>
    <mergeCell ref="E149:E150"/>
    <mergeCell ref="F149:F150"/>
    <mergeCell ref="C153:C157"/>
    <mergeCell ref="F162:F163"/>
    <mergeCell ref="A168:A183"/>
    <mergeCell ref="B168:B183"/>
    <mergeCell ref="C168:F168"/>
    <mergeCell ref="C170:F170"/>
    <mergeCell ref="C172:C173"/>
    <mergeCell ref="D172:D173"/>
    <mergeCell ref="E172:E173"/>
    <mergeCell ref="F172:F173"/>
    <mergeCell ref="C174:C175"/>
    <mergeCell ref="D174:D175"/>
    <mergeCell ref="E174:E175"/>
    <mergeCell ref="F174:F17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20"/>
  <dimension ref="A1:F39"/>
  <sheetViews>
    <sheetView workbookViewId="0">
      <selection activeCell="AA23" sqref="AA23"/>
    </sheetView>
  </sheetViews>
  <sheetFormatPr defaultColWidth="9.140625" defaultRowHeight="12"/>
  <cols>
    <col min="1" max="1" width="8.42578125" style="462" customWidth="1"/>
    <col min="2" max="2" width="19.28515625" style="462" customWidth="1"/>
    <col min="3" max="3" width="42.5703125" style="462" customWidth="1"/>
    <col min="4" max="4" width="18.42578125" style="462" customWidth="1"/>
    <col min="5" max="5" width="21.140625" style="462" customWidth="1"/>
    <col min="6" max="6" width="23.85546875" style="462" customWidth="1"/>
    <col min="7" max="16384" width="9.140625" style="462"/>
  </cols>
  <sheetData>
    <row r="1" spans="1:6" ht="29.25" customHeight="1">
      <c r="A1" s="1277" t="s">
        <v>1780</v>
      </c>
      <c r="B1" s="1277"/>
      <c r="C1" s="1277"/>
      <c r="D1" s="1277"/>
      <c r="E1" s="1277"/>
      <c r="F1" s="1277"/>
    </row>
    <row r="2" spans="1:6" ht="39" customHeight="1">
      <c r="A2" s="526" t="s">
        <v>940</v>
      </c>
      <c r="B2" s="526" t="s">
        <v>1691</v>
      </c>
      <c r="C2" s="526" t="s">
        <v>1564</v>
      </c>
      <c r="D2" s="526" t="s">
        <v>952</v>
      </c>
      <c r="E2" s="526" t="s">
        <v>1666</v>
      </c>
      <c r="F2" s="526" t="s">
        <v>1667</v>
      </c>
    </row>
    <row r="3" spans="1:6">
      <c r="A3" s="1278" t="s">
        <v>953</v>
      </c>
      <c r="B3" s="1278" t="s">
        <v>1692</v>
      </c>
      <c r="C3" s="1283" t="s">
        <v>1693</v>
      </c>
      <c r="D3" s="1283"/>
      <c r="E3" s="1283"/>
      <c r="F3" s="1283"/>
    </row>
    <row r="4" spans="1:6">
      <c r="A4" s="1279"/>
      <c r="B4" s="1279"/>
      <c r="C4" s="463" t="s">
        <v>1694</v>
      </c>
      <c r="D4" s="464" t="s">
        <v>1695</v>
      </c>
      <c r="E4" s="464" t="s">
        <v>1694</v>
      </c>
      <c r="F4" s="464" t="s">
        <v>1695</v>
      </c>
    </row>
    <row r="5" spans="1:6">
      <c r="A5" s="1279"/>
      <c r="B5" s="1281"/>
      <c r="C5" s="1284" t="s">
        <v>1568</v>
      </c>
      <c r="D5" s="1284"/>
      <c r="E5" s="1284"/>
      <c r="F5" s="1284"/>
    </row>
    <row r="6" spans="1:6" ht="32.25" customHeight="1">
      <c r="A6" s="1279"/>
      <c r="B6" s="1281"/>
      <c r="C6" s="453" t="s">
        <v>992</v>
      </c>
      <c r="D6" s="465" t="s">
        <v>1696</v>
      </c>
      <c r="E6" s="450">
        <v>0.71599999999999997</v>
      </c>
      <c r="F6" s="465">
        <v>0.74099999999999999</v>
      </c>
    </row>
    <row r="7" spans="1:6" ht="25.5">
      <c r="A7" s="1279"/>
      <c r="B7" s="1281"/>
      <c r="C7" s="453" t="s">
        <v>1708</v>
      </c>
      <c r="D7" s="465" t="s">
        <v>276</v>
      </c>
      <c r="E7" s="450"/>
      <c r="F7" s="465"/>
    </row>
    <row r="8" spans="1:6" ht="25.5">
      <c r="A8" s="1279"/>
      <c r="B8" s="1281"/>
      <c r="C8" s="453" t="s">
        <v>1709</v>
      </c>
      <c r="D8" s="465" t="s">
        <v>276</v>
      </c>
      <c r="E8" s="450"/>
      <c r="F8" s="465"/>
    </row>
    <row r="9" spans="1:6" ht="25.5">
      <c r="A9" s="1279"/>
      <c r="B9" s="1281"/>
      <c r="C9" s="453" t="s">
        <v>1710</v>
      </c>
      <c r="D9" s="465" t="s">
        <v>276</v>
      </c>
      <c r="E9" s="450"/>
      <c r="F9" s="465"/>
    </row>
    <row r="10" spans="1:6" ht="25.5">
      <c r="A10" s="1279"/>
      <c r="B10" s="1281"/>
      <c r="C10" s="453" t="s">
        <v>1697</v>
      </c>
      <c r="D10" s="465" t="s">
        <v>276</v>
      </c>
      <c r="E10" s="450" t="s">
        <v>1717</v>
      </c>
      <c r="F10" s="465"/>
    </row>
    <row r="11" spans="1:6" ht="25.5">
      <c r="A11" s="1279"/>
      <c r="B11" s="1281"/>
      <c r="C11" s="453" t="s">
        <v>1711</v>
      </c>
      <c r="D11" s="465" t="s">
        <v>1696</v>
      </c>
      <c r="E11" s="450" t="s">
        <v>1717</v>
      </c>
      <c r="F11" s="450" t="s">
        <v>1718</v>
      </c>
    </row>
    <row r="12" spans="1:6" ht="25.5">
      <c r="A12" s="1279"/>
      <c r="B12" s="1281"/>
      <c r="C12" s="453" t="s">
        <v>993</v>
      </c>
      <c r="D12" s="465" t="s">
        <v>276</v>
      </c>
      <c r="E12" s="450" t="s">
        <v>1717</v>
      </c>
      <c r="F12" s="465"/>
    </row>
    <row r="13" spans="1:6" ht="25.5">
      <c r="A13" s="1279"/>
      <c r="B13" s="1281"/>
      <c r="C13" s="453" t="s">
        <v>994</v>
      </c>
      <c r="D13" s="465" t="s">
        <v>276</v>
      </c>
      <c r="E13" s="450">
        <v>1.5980000000000001</v>
      </c>
      <c r="F13" s="465">
        <v>1.581</v>
      </c>
    </row>
    <row r="14" spans="1:6" ht="25.5">
      <c r="A14" s="1279"/>
      <c r="B14" s="1281"/>
      <c r="C14" s="453" t="s">
        <v>995</v>
      </c>
      <c r="D14" s="465" t="s">
        <v>276</v>
      </c>
      <c r="E14" s="450">
        <v>1</v>
      </c>
      <c r="F14" s="465">
        <v>1</v>
      </c>
    </row>
    <row r="15" spans="1:6" ht="25.5">
      <c r="A15" s="1279"/>
      <c r="B15" s="1281"/>
      <c r="C15" s="453" t="s">
        <v>1712</v>
      </c>
      <c r="D15" s="465" t="s">
        <v>1696</v>
      </c>
      <c r="E15" s="450">
        <v>4</v>
      </c>
      <c r="F15" s="465">
        <v>4</v>
      </c>
    </row>
    <row r="16" spans="1:6" ht="25.5">
      <c r="A16" s="1279"/>
      <c r="B16" s="1281"/>
      <c r="C16" s="453" t="s">
        <v>1713</v>
      </c>
      <c r="D16" s="465" t="s">
        <v>276</v>
      </c>
      <c r="E16" s="450"/>
      <c r="F16" s="465"/>
    </row>
    <row r="17" spans="1:6" ht="25.5">
      <c r="A17" s="1279"/>
      <c r="B17" s="1281"/>
      <c r="C17" s="453" t="s">
        <v>996</v>
      </c>
      <c r="D17" s="465" t="s">
        <v>276</v>
      </c>
      <c r="E17" s="450"/>
      <c r="F17" s="465"/>
    </row>
    <row r="18" spans="1:6" ht="15">
      <c r="A18" s="1279"/>
      <c r="B18" s="1281"/>
      <c r="C18" s="453" t="s">
        <v>1698</v>
      </c>
      <c r="D18" s="465" t="s">
        <v>276</v>
      </c>
      <c r="E18" s="471"/>
      <c r="F18" s="465"/>
    </row>
    <row r="19" spans="1:6" ht="12.75">
      <c r="A19" s="1279"/>
      <c r="B19" s="1281"/>
      <c r="C19" s="453" t="s">
        <v>1699</v>
      </c>
      <c r="D19" s="465" t="s">
        <v>276</v>
      </c>
      <c r="E19" s="450" t="s">
        <v>1717</v>
      </c>
      <c r="F19" s="465">
        <v>1</v>
      </c>
    </row>
    <row r="20" spans="1:6" ht="12.75">
      <c r="A20" s="1279"/>
      <c r="B20" s="1281"/>
      <c r="C20" s="453" t="s">
        <v>1714</v>
      </c>
      <c r="D20" s="465" t="s">
        <v>276</v>
      </c>
      <c r="E20" s="450"/>
      <c r="F20" s="465"/>
    </row>
    <row r="21" spans="1:6" ht="25.5">
      <c r="A21" s="1279"/>
      <c r="B21" s="1281"/>
      <c r="C21" s="453" t="s">
        <v>997</v>
      </c>
      <c r="D21" s="465" t="s">
        <v>276</v>
      </c>
      <c r="E21" s="450"/>
      <c r="F21" s="465"/>
    </row>
    <row r="22" spans="1:6" ht="25.5">
      <c r="A22" s="1279"/>
      <c r="B22" s="1281"/>
      <c r="C22" s="453" t="s">
        <v>1700</v>
      </c>
      <c r="D22" s="465" t="s">
        <v>276</v>
      </c>
      <c r="E22" s="471"/>
      <c r="F22" s="465"/>
    </row>
    <row r="23" spans="1:6" ht="38.25">
      <c r="A23" s="1280"/>
      <c r="B23" s="1282"/>
      <c r="C23" s="453" t="s">
        <v>998</v>
      </c>
      <c r="D23" s="465" t="s">
        <v>276</v>
      </c>
      <c r="E23" s="450">
        <v>7</v>
      </c>
      <c r="F23" s="465"/>
    </row>
    <row r="24" spans="1:6" ht="12.75">
      <c r="A24" s="468"/>
      <c r="B24" s="468"/>
      <c r="C24" s="453" t="s">
        <v>999</v>
      </c>
      <c r="D24" s="465"/>
      <c r="E24" s="450">
        <v>1</v>
      </c>
      <c r="F24" s="465"/>
    </row>
    <row r="25" spans="1:6" ht="25.5">
      <c r="A25" s="468"/>
      <c r="B25" s="468"/>
      <c r="C25" s="453" t="s">
        <v>1715</v>
      </c>
      <c r="D25" s="465"/>
      <c r="E25" s="450" t="s">
        <v>1718</v>
      </c>
      <c r="F25" s="465">
        <v>1</v>
      </c>
    </row>
    <row r="26" spans="1:6" ht="12.75">
      <c r="A26" s="468"/>
      <c r="B26" s="468"/>
      <c r="C26" s="453" t="s">
        <v>1716</v>
      </c>
      <c r="D26" s="465"/>
      <c r="E26" s="450">
        <v>2</v>
      </c>
      <c r="F26" s="465">
        <v>2</v>
      </c>
    </row>
    <row r="27" spans="1:6" ht="13.5" thickBot="1">
      <c r="A27" s="468"/>
      <c r="B27" s="468"/>
      <c r="C27" s="467" t="s">
        <v>1000</v>
      </c>
      <c r="D27" s="469"/>
      <c r="E27" s="470">
        <v>70</v>
      </c>
      <c r="F27" s="469">
        <v>179</v>
      </c>
    </row>
    <row r="28" spans="1:6" ht="21.75" customHeight="1">
      <c r="A28" s="527"/>
      <c r="B28" s="527"/>
      <c r="C28" s="527"/>
      <c r="D28" s="527"/>
      <c r="E28" s="527"/>
      <c r="F28" s="527"/>
    </row>
    <row r="29" spans="1:6">
      <c r="A29" s="1274" t="s">
        <v>1001</v>
      </c>
      <c r="B29" s="1274" t="s">
        <v>1701</v>
      </c>
      <c r="C29" s="1275" t="s">
        <v>1702</v>
      </c>
      <c r="D29" s="1275"/>
      <c r="E29" s="1275"/>
      <c r="F29" s="1275"/>
    </row>
    <row r="30" spans="1:6">
      <c r="A30" s="1274"/>
      <c r="B30" s="1274"/>
      <c r="C30" s="1275"/>
      <c r="D30" s="1275"/>
      <c r="E30" s="1275"/>
      <c r="F30" s="1275"/>
    </row>
    <row r="31" spans="1:6" ht="5.25" customHeight="1">
      <c r="A31" s="1274"/>
      <c r="B31" s="1274"/>
      <c r="C31" s="1275"/>
      <c r="D31" s="1275"/>
      <c r="E31" s="1275"/>
      <c r="F31" s="1275"/>
    </row>
    <row r="32" spans="1:6" hidden="1">
      <c r="A32" s="1274"/>
      <c r="B32" s="1274"/>
      <c r="C32" s="1275"/>
      <c r="D32" s="1275"/>
      <c r="E32" s="1275"/>
      <c r="F32" s="1275"/>
    </row>
    <row r="33" spans="1:6">
      <c r="A33" s="1274"/>
      <c r="B33" s="1274"/>
      <c r="C33" s="466" t="s">
        <v>171</v>
      </c>
      <c r="D33" s="466" t="s">
        <v>171</v>
      </c>
      <c r="E33" s="466" t="s">
        <v>171</v>
      </c>
      <c r="F33" s="466" t="s">
        <v>171</v>
      </c>
    </row>
    <row r="34" spans="1:6">
      <c r="A34" s="1274"/>
      <c r="B34" s="1274"/>
      <c r="C34" s="1276" t="s">
        <v>1568</v>
      </c>
      <c r="D34" s="1276"/>
      <c r="E34" s="1276"/>
      <c r="F34" s="1276"/>
    </row>
    <row r="35" spans="1:6" ht="24">
      <c r="A35" s="1274"/>
      <c r="B35" s="1274"/>
      <c r="C35" s="350" t="s">
        <v>1703</v>
      </c>
      <c r="D35" s="350" t="s">
        <v>276</v>
      </c>
      <c r="E35" s="459">
        <v>185</v>
      </c>
      <c r="F35" s="386">
        <v>187</v>
      </c>
    </row>
    <row r="36" spans="1:6" ht="24">
      <c r="A36" s="1274"/>
      <c r="B36" s="1274"/>
      <c r="C36" s="350" t="s">
        <v>1704</v>
      </c>
      <c r="D36" s="350" t="s">
        <v>276</v>
      </c>
      <c r="E36" s="459">
        <v>64</v>
      </c>
      <c r="F36" s="386">
        <v>64</v>
      </c>
    </row>
    <row r="37" spans="1:6" ht="36">
      <c r="A37" s="1274"/>
      <c r="B37" s="1274"/>
      <c r="C37" s="350" t="s">
        <v>1705</v>
      </c>
      <c r="D37" s="350" t="s">
        <v>276</v>
      </c>
      <c r="E37" s="459">
        <v>10</v>
      </c>
      <c r="F37" s="386" t="s">
        <v>1729</v>
      </c>
    </row>
    <row r="38" spans="1:6" ht="36">
      <c r="A38" s="1274"/>
      <c r="B38" s="1274"/>
      <c r="C38" s="350" t="s">
        <v>1706</v>
      </c>
      <c r="D38" s="350" t="s">
        <v>1707</v>
      </c>
      <c r="E38" s="459">
        <v>4724</v>
      </c>
      <c r="F38" s="386" t="s">
        <v>1730</v>
      </c>
    </row>
    <row r="39" spans="1:6">
      <c r="A39" s="527"/>
      <c r="B39" s="527"/>
      <c r="C39" s="527"/>
      <c r="D39" s="527"/>
      <c r="E39" s="527"/>
      <c r="F39" s="527"/>
    </row>
  </sheetData>
  <mergeCells count="9">
    <mergeCell ref="A29:A38"/>
    <mergeCell ref="B29:B38"/>
    <mergeCell ref="C29:F32"/>
    <mergeCell ref="C34:F34"/>
    <mergeCell ref="A1:F1"/>
    <mergeCell ref="A3:A23"/>
    <mergeCell ref="B3:B23"/>
    <mergeCell ref="C3:F3"/>
    <mergeCell ref="C5:F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21"/>
  <dimension ref="A1:G409"/>
  <sheetViews>
    <sheetView workbookViewId="0">
      <selection activeCell="A74" sqref="A74:D74"/>
    </sheetView>
  </sheetViews>
  <sheetFormatPr defaultRowHeight="12.75"/>
  <cols>
    <col min="1" max="1" width="58.5703125" customWidth="1"/>
    <col min="2" max="2" width="16.5703125" customWidth="1"/>
    <col min="5" max="5" width="1.85546875" customWidth="1"/>
  </cols>
  <sheetData>
    <row r="1" spans="1:7" ht="15.75">
      <c r="A1" s="341" t="s">
        <v>934</v>
      </c>
      <c r="B1" s="341"/>
      <c r="C1" s="341"/>
      <c r="D1" s="341"/>
      <c r="E1" s="302"/>
      <c r="F1" s="302"/>
      <c r="G1" s="341"/>
    </row>
    <row r="2" spans="1:7">
      <c r="A2" s="302"/>
      <c r="B2" s="302"/>
      <c r="C2" s="302"/>
      <c r="D2" s="1292"/>
      <c r="E2" s="1292"/>
      <c r="F2" s="302"/>
      <c r="G2" s="302"/>
    </row>
    <row r="3" spans="1:7" ht="13.5" thickBot="1">
      <c r="A3" s="304"/>
      <c r="B3" s="304"/>
      <c r="C3" s="304"/>
      <c r="D3" s="1293" t="s">
        <v>660</v>
      </c>
      <c r="E3" s="1293"/>
      <c r="F3" s="304"/>
      <c r="G3" s="302"/>
    </row>
    <row r="4" spans="1:7" ht="24.75" customHeight="1">
      <c r="A4" s="1294" t="s">
        <v>301</v>
      </c>
      <c r="B4" s="1294" t="s">
        <v>690</v>
      </c>
      <c r="C4" s="1294" t="s">
        <v>173</v>
      </c>
      <c r="D4" s="1296" t="s">
        <v>837</v>
      </c>
      <c r="E4" s="1297"/>
      <c r="F4" s="303" t="s">
        <v>838</v>
      </c>
      <c r="G4" s="342" t="s">
        <v>935</v>
      </c>
    </row>
    <row r="5" spans="1:7" ht="13.5" thickBot="1">
      <c r="A5" s="1295"/>
      <c r="B5" s="1295"/>
      <c r="C5" s="1295"/>
      <c r="D5" s="1298" t="s">
        <v>782</v>
      </c>
      <c r="E5" s="1299"/>
      <c r="F5" s="305" t="s">
        <v>782</v>
      </c>
      <c r="G5" s="342" t="s">
        <v>782</v>
      </c>
    </row>
    <row r="6" spans="1:7" ht="40.5" customHeight="1" thickBot="1">
      <c r="A6" s="1285" t="s">
        <v>680</v>
      </c>
      <c r="B6" s="1286"/>
      <c r="C6" s="1286"/>
      <c r="D6" s="1286"/>
      <c r="E6" s="1286"/>
      <c r="F6" s="1286"/>
      <c r="G6" s="343"/>
    </row>
    <row r="7" spans="1:7" ht="14.25" thickBot="1">
      <c r="A7" s="1285" t="s">
        <v>681</v>
      </c>
      <c r="B7" s="1286"/>
      <c r="C7" s="1286"/>
      <c r="D7" s="1286"/>
      <c r="E7" s="1286"/>
      <c r="F7" s="1286"/>
      <c r="G7" s="343"/>
    </row>
    <row r="8" spans="1:7" ht="22.5" customHeight="1" thickBot="1">
      <c r="A8" s="306" t="s">
        <v>682</v>
      </c>
      <c r="B8" s="307" t="s">
        <v>445</v>
      </c>
      <c r="C8" s="308" t="s">
        <v>446</v>
      </c>
      <c r="D8" s="1287">
        <v>85</v>
      </c>
      <c r="E8" s="1288"/>
      <c r="F8" s="309">
        <v>85</v>
      </c>
      <c r="G8" s="344">
        <v>85</v>
      </c>
    </row>
    <row r="9" spans="1:7" ht="29.25" customHeight="1" thickBot="1">
      <c r="A9" s="306" t="s">
        <v>820</v>
      </c>
      <c r="B9" s="307" t="s">
        <v>821</v>
      </c>
      <c r="C9" s="308" t="s">
        <v>244</v>
      </c>
      <c r="D9" s="1287" t="s">
        <v>822</v>
      </c>
      <c r="E9" s="1288"/>
      <c r="F9" s="309" t="s">
        <v>822</v>
      </c>
      <c r="G9" s="344" t="s">
        <v>822</v>
      </c>
    </row>
    <row r="10" spans="1:7" ht="31.5" customHeight="1" thickBot="1">
      <c r="A10" s="1289" t="s">
        <v>424</v>
      </c>
      <c r="B10" s="1290"/>
      <c r="C10" s="1290"/>
      <c r="D10" s="1290"/>
      <c r="E10" s="1291"/>
      <c r="F10" s="1291"/>
      <c r="G10" s="345"/>
    </row>
    <row r="11" spans="1:7" ht="27" customHeight="1" thickBot="1">
      <c r="A11" s="1305" t="s">
        <v>273</v>
      </c>
      <c r="B11" s="1306"/>
      <c r="C11" s="1306"/>
      <c r="D11" s="1306"/>
      <c r="E11" s="1307"/>
      <c r="F11" s="1307"/>
      <c r="G11" s="346"/>
    </row>
    <row r="12" spans="1:7" ht="14.25" thickBot="1">
      <c r="A12" s="1305" t="s">
        <v>274</v>
      </c>
      <c r="B12" s="1306"/>
      <c r="C12" s="1306"/>
      <c r="D12" s="1306"/>
      <c r="E12" s="1307"/>
      <c r="F12" s="1307"/>
      <c r="G12" s="346"/>
    </row>
    <row r="13" spans="1:7" ht="20.25" customHeight="1" thickBot="1">
      <c r="A13" s="306" t="s">
        <v>213</v>
      </c>
      <c r="B13" s="307" t="s">
        <v>275</v>
      </c>
      <c r="C13" s="308" t="s">
        <v>276</v>
      </c>
      <c r="D13" s="1287">
        <v>250</v>
      </c>
      <c r="E13" s="1288"/>
      <c r="F13" s="309">
        <v>250</v>
      </c>
      <c r="G13" s="344">
        <v>250</v>
      </c>
    </row>
    <row r="14" spans="1:7" ht="30" customHeight="1" thickBot="1">
      <c r="A14" s="306" t="s">
        <v>667</v>
      </c>
      <c r="B14" s="307" t="s">
        <v>242</v>
      </c>
      <c r="C14" s="308" t="s">
        <v>276</v>
      </c>
      <c r="D14" s="1287">
        <v>1400</v>
      </c>
      <c r="E14" s="1288"/>
      <c r="F14" s="309">
        <v>1400</v>
      </c>
      <c r="G14" s="344">
        <v>1400</v>
      </c>
    </row>
    <row r="15" spans="1:7" ht="33" customHeight="1" thickBot="1">
      <c r="A15" s="306" t="s">
        <v>110</v>
      </c>
      <c r="B15" s="307" t="s">
        <v>111</v>
      </c>
      <c r="C15" s="308" t="s">
        <v>446</v>
      </c>
      <c r="D15" s="1287">
        <v>99</v>
      </c>
      <c r="E15" s="1288"/>
      <c r="F15" s="309">
        <v>99</v>
      </c>
      <c r="G15" s="344">
        <v>99</v>
      </c>
    </row>
    <row r="16" spans="1:7" ht="36.75" customHeight="1" thickBot="1">
      <c r="A16" s="306" t="s">
        <v>839</v>
      </c>
      <c r="B16" s="307" t="s">
        <v>584</v>
      </c>
      <c r="C16" s="308" t="s">
        <v>276</v>
      </c>
      <c r="D16" s="1287">
        <v>11</v>
      </c>
      <c r="E16" s="1288"/>
      <c r="F16" s="309">
        <v>1</v>
      </c>
      <c r="G16" s="344">
        <v>10</v>
      </c>
    </row>
    <row r="17" spans="1:7" ht="13.5" thickBot="1">
      <c r="A17" s="1300" t="s">
        <v>112</v>
      </c>
      <c r="B17" s="1301"/>
      <c r="C17" s="1301"/>
      <c r="D17" s="1301"/>
      <c r="E17" s="1302"/>
      <c r="F17" s="1302"/>
      <c r="G17" s="347"/>
    </row>
    <row r="18" spans="1:7" ht="14.25" thickBot="1">
      <c r="A18" s="1303" t="s">
        <v>113</v>
      </c>
      <c r="B18" s="1304"/>
      <c r="C18" s="1304"/>
      <c r="D18" s="1304"/>
      <c r="E18" s="1302"/>
      <c r="F18" s="1302"/>
      <c r="G18" s="347"/>
    </row>
    <row r="19" spans="1:7" ht="13.5" thickBot="1">
      <c r="A19" s="310" t="s">
        <v>840</v>
      </c>
      <c r="B19" s="307" t="s">
        <v>672</v>
      </c>
      <c r="C19" s="308" t="s">
        <v>446</v>
      </c>
      <c r="D19" s="1287">
        <v>100</v>
      </c>
      <c r="E19" s="1288"/>
      <c r="F19" s="309">
        <v>100</v>
      </c>
      <c r="G19" s="344">
        <v>100</v>
      </c>
    </row>
    <row r="20" spans="1:7" ht="13.5" thickBot="1">
      <c r="A20" s="310" t="s">
        <v>670</v>
      </c>
      <c r="B20" s="307" t="s">
        <v>387</v>
      </c>
      <c r="C20" s="308" t="s">
        <v>276</v>
      </c>
      <c r="D20" s="1287">
        <v>450</v>
      </c>
      <c r="E20" s="1288"/>
      <c r="F20" s="309">
        <v>400</v>
      </c>
      <c r="G20" s="344">
        <v>450</v>
      </c>
    </row>
    <row r="21" spans="1:7" ht="14.25" thickBot="1">
      <c r="A21" s="1303" t="s">
        <v>443</v>
      </c>
      <c r="B21" s="1304"/>
      <c r="C21" s="1304"/>
      <c r="D21" s="1304"/>
      <c r="E21" s="1302"/>
      <c r="F21" s="1302"/>
      <c r="G21" s="347"/>
    </row>
    <row r="22" spans="1:7" ht="37.5" customHeight="1" thickBot="1">
      <c r="A22" s="311" t="s">
        <v>215</v>
      </c>
      <c r="B22" s="307" t="s">
        <v>406</v>
      </c>
      <c r="C22" s="308" t="s">
        <v>276</v>
      </c>
      <c r="D22" s="1287">
        <v>95</v>
      </c>
      <c r="E22" s="1288"/>
      <c r="F22" s="309">
        <v>100</v>
      </c>
      <c r="G22" s="344">
        <v>85</v>
      </c>
    </row>
    <row r="23" spans="1:7" ht="13.5" thickBot="1">
      <c r="A23" s="310" t="s">
        <v>469</v>
      </c>
      <c r="B23" s="307" t="s">
        <v>377</v>
      </c>
      <c r="C23" s="308" t="s">
        <v>276</v>
      </c>
      <c r="D23" s="1287">
        <v>900</v>
      </c>
      <c r="E23" s="1288"/>
      <c r="F23" s="309">
        <v>900</v>
      </c>
      <c r="G23" s="344">
        <v>900</v>
      </c>
    </row>
    <row r="24" spans="1:7" ht="35.25" customHeight="1" thickBot="1">
      <c r="A24" s="312" t="s">
        <v>791</v>
      </c>
      <c r="B24" s="307" t="s">
        <v>378</v>
      </c>
      <c r="C24" s="308" t="s">
        <v>276</v>
      </c>
      <c r="D24" s="1287">
        <v>4300</v>
      </c>
      <c r="E24" s="1288"/>
      <c r="F24" s="309">
        <v>4200</v>
      </c>
      <c r="G24" s="344">
        <v>4500</v>
      </c>
    </row>
    <row r="25" spans="1:7" ht="13.5" thickBot="1">
      <c r="A25" s="310" t="s">
        <v>380</v>
      </c>
      <c r="B25" s="307" t="s">
        <v>381</v>
      </c>
      <c r="C25" s="308" t="s">
        <v>276</v>
      </c>
      <c r="D25" s="1287">
        <v>1100</v>
      </c>
      <c r="E25" s="1288"/>
      <c r="F25" s="309">
        <v>1100</v>
      </c>
      <c r="G25" s="344">
        <v>1150</v>
      </c>
    </row>
    <row r="26" spans="1:7" ht="13.5" thickBot="1">
      <c r="A26" s="310" t="s">
        <v>841</v>
      </c>
      <c r="B26" s="307" t="s">
        <v>633</v>
      </c>
      <c r="C26" s="308" t="s">
        <v>276</v>
      </c>
      <c r="D26" s="1287">
        <v>104</v>
      </c>
      <c r="E26" s="1288"/>
      <c r="F26" s="309">
        <v>104</v>
      </c>
      <c r="G26" s="344">
        <v>104</v>
      </c>
    </row>
    <row r="27" spans="1:7" ht="13.5" thickBot="1">
      <c r="A27" s="310" t="s">
        <v>792</v>
      </c>
      <c r="B27" s="307" t="s">
        <v>509</v>
      </c>
      <c r="C27" s="308" t="s">
        <v>276</v>
      </c>
      <c r="D27" s="1287">
        <v>1</v>
      </c>
      <c r="E27" s="1288"/>
      <c r="F27" s="309">
        <v>1</v>
      </c>
      <c r="G27" s="344">
        <v>1</v>
      </c>
    </row>
    <row r="28" spans="1:7" ht="27.75" customHeight="1" thickBot="1">
      <c r="A28" s="335" t="s">
        <v>71</v>
      </c>
      <c r="B28" s="336"/>
      <c r="C28" s="336"/>
      <c r="D28" s="336"/>
      <c r="E28" s="329"/>
      <c r="F28" s="329"/>
      <c r="G28" s="347"/>
    </row>
    <row r="29" spans="1:7" ht="13.5" thickBot="1">
      <c r="A29" s="310" t="s">
        <v>668</v>
      </c>
      <c r="B29" s="307" t="s">
        <v>72</v>
      </c>
      <c r="C29" s="308" t="s">
        <v>276</v>
      </c>
      <c r="D29" s="1287">
        <v>10</v>
      </c>
      <c r="E29" s="1288"/>
      <c r="F29" s="309">
        <v>10</v>
      </c>
      <c r="G29" s="344">
        <v>10</v>
      </c>
    </row>
    <row r="30" spans="1:7" ht="13.5" thickBot="1">
      <c r="A30" s="310" t="s">
        <v>842</v>
      </c>
      <c r="B30" s="307" t="s">
        <v>455</v>
      </c>
      <c r="C30" s="308" t="s">
        <v>276</v>
      </c>
      <c r="D30" s="1287">
        <v>3</v>
      </c>
      <c r="E30" s="1288"/>
      <c r="F30" s="309">
        <v>3</v>
      </c>
      <c r="G30" s="344">
        <v>5</v>
      </c>
    </row>
    <row r="31" spans="1:7" ht="26.25" customHeight="1" thickBot="1">
      <c r="A31" s="335" t="s">
        <v>563</v>
      </c>
      <c r="B31" s="336"/>
      <c r="C31" s="336"/>
      <c r="D31" s="336"/>
      <c r="E31" s="329"/>
      <c r="F31" s="329"/>
      <c r="G31" s="347"/>
    </row>
    <row r="32" spans="1:7" ht="13.5" thickBot="1">
      <c r="A32" s="310" t="s">
        <v>843</v>
      </c>
      <c r="B32" s="307" t="s">
        <v>733</v>
      </c>
      <c r="C32" s="308" t="s">
        <v>446</v>
      </c>
      <c r="D32" s="1287">
        <v>100</v>
      </c>
      <c r="E32" s="1288"/>
      <c r="F32" s="309">
        <v>100</v>
      </c>
      <c r="G32" s="344">
        <v>100</v>
      </c>
    </row>
    <row r="33" spans="1:7" ht="28.5" customHeight="1" thickBot="1">
      <c r="A33" s="312" t="s">
        <v>124</v>
      </c>
      <c r="B33" s="307" t="s">
        <v>560</v>
      </c>
      <c r="C33" s="308" t="s">
        <v>446</v>
      </c>
      <c r="D33" s="1287">
        <v>100</v>
      </c>
      <c r="E33" s="1288"/>
      <c r="F33" s="309">
        <v>100</v>
      </c>
      <c r="G33" s="344">
        <v>100</v>
      </c>
    </row>
    <row r="34" spans="1:7" ht="42.75" customHeight="1" thickBot="1">
      <c r="A34" s="312" t="s">
        <v>308</v>
      </c>
      <c r="B34" s="307" t="s">
        <v>309</v>
      </c>
      <c r="C34" s="308" t="s">
        <v>446</v>
      </c>
      <c r="D34" s="1287">
        <v>100</v>
      </c>
      <c r="E34" s="1288"/>
      <c r="F34" s="309">
        <v>100</v>
      </c>
      <c r="G34" s="344">
        <v>100</v>
      </c>
    </row>
    <row r="35" spans="1:7" ht="14.25" thickBot="1">
      <c r="A35" s="1303" t="s">
        <v>734</v>
      </c>
      <c r="B35" s="1304"/>
      <c r="C35" s="1304"/>
      <c r="D35" s="1304"/>
      <c r="E35" s="1302"/>
      <c r="F35" s="1302"/>
      <c r="G35" s="347"/>
    </row>
    <row r="36" spans="1:7" ht="13.5" thickBot="1">
      <c r="A36" s="310" t="s">
        <v>844</v>
      </c>
      <c r="B36" s="307" t="s">
        <v>34</v>
      </c>
      <c r="C36" s="308" t="s">
        <v>446</v>
      </c>
      <c r="D36" s="1287">
        <v>100</v>
      </c>
      <c r="E36" s="1288"/>
      <c r="F36" s="309">
        <v>100</v>
      </c>
      <c r="G36" s="344">
        <v>90</v>
      </c>
    </row>
    <row r="37" spans="1:7" ht="13.5" thickBot="1">
      <c r="A37" s="310" t="s">
        <v>845</v>
      </c>
      <c r="B37" s="307" t="s">
        <v>22</v>
      </c>
      <c r="C37" s="313" t="s">
        <v>24</v>
      </c>
      <c r="D37" s="1287">
        <v>40</v>
      </c>
      <c r="E37" s="1288"/>
      <c r="F37" s="309">
        <v>40</v>
      </c>
      <c r="G37" s="344">
        <v>35</v>
      </c>
    </row>
    <row r="38" spans="1:7" ht="38.25" customHeight="1" thickBot="1">
      <c r="A38" s="1305" t="s">
        <v>168</v>
      </c>
      <c r="B38" s="1306"/>
      <c r="C38" s="1306"/>
      <c r="D38" s="1306"/>
      <c r="E38" s="1307"/>
      <c r="F38" s="1307"/>
      <c r="G38" s="346"/>
    </row>
    <row r="39" spans="1:7" ht="14.25" thickBot="1">
      <c r="A39" s="1305" t="s">
        <v>274</v>
      </c>
      <c r="B39" s="1306"/>
      <c r="C39" s="1306"/>
      <c r="D39" s="1306"/>
      <c r="E39" s="1307"/>
      <c r="F39" s="1307"/>
      <c r="G39" s="346"/>
    </row>
    <row r="40" spans="1:7" ht="38.25" customHeight="1" thickBot="1">
      <c r="A40" s="306" t="s">
        <v>428</v>
      </c>
      <c r="B40" s="307" t="s">
        <v>429</v>
      </c>
      <c r="C40" s="308" t="s">
        <v>446</v>
      </c>
      <c r="D40" s="1287">
        <v>50</v>
      </c>
      <c r="E40" s="1288"/>
      <c r="F40" s="309">
        <v>50</v>
      </c>
      <c r="G40" s="344">
        <v>40</v>
      </c>
    </row>
    <row r="41" spans="1:7" ht="29.25" customHeight="1" thickBot="1">
      <c r="A41" s="306" t="s">
        <v>430</v>
      </c>
      <c r="B41" s="307" t="s">
        <v>431</v>
      </c>
      <c r="C41" s="308" t="s">
        <v>276</v>
      </c>
      <c r="D41" s="1287">
        <v>500</v>
      </c>
      <c r="E41" s="1288"/>
      <c r="F41" s="309">
        <v>550</v>
      </c>
      <c r="G41" s="344">
        <v>400</v>
      </c>
    </row>
    <row r="42" spans="1:7" ht="27.75" customHeight="1" thickBot="1">
      <c r="A42" s="306" t="s">
        <v>846</v>
      </c>
      <c r="B42" s="307" t="s">
        <v>847</v>
      </c>
      <c r="C42" s="308" t="s">
        <v>276</v>
      </c>
      <c r="D42" s="1287">
        <v>2</v>
      </c>
      <c r="E42" s="1288"/>
      <c r="F42" s="309">
        <v>3</v>
      </c>
      <c r="G42" s="344">
        <v>1</v>
      </c>
    </row>
    <row r="43" spans="1:7" ht="13.5" thickBot="1">
      <c r="A43" s="1300" t="s">
        <v>112</v>
      </c>
      <c r="B43" s="1301"/>
      <c r="C43" s="1301"/>
      <c r="D43" s="1301"/>
      <c r="E43" s="1302"/>
      <c r="F43" s="1302"/>
      <c r="G43" s="347"/>
    </row>
    <row r="44" spans="1:7" ht="14.25" thickBot="1">
      <c r="A44" s="1303" t="s">
        <v>477</v>
      </c>
      <c r="B44" s="1304"/>
      <c r="C44" s="1304"/>
      <c r="D44" s="1304"/>
      <c r="E44" s="1302"/>
      <c r="F44" s="1302"/>
      <c r="G44" s="347"/>
    </row>
    <row r="45" spans="1:7" ht="30.75" customHeight="1" thickBot="1">
      <c r="A45" s="312" t="s">
        <v>848</v>
      </c>
      <c r="B45" s="307" t="s">
        <v>525</v>
      </c>
      <c r="C45" s="313" t="s">
        <v>526</v>
      </c>
      <c r="D45" s="1287">
        <v>50</v>
      </c>
      <c r="E45" s="1288"/>
      <c r="F45" s="309">
        <v>60</v>
      </c>
      <c r="G45" s="344">
        <v>46</v>
      </c>
    </row>
    <row r="46" spans="1:7" ht="14.25" thickBot="1">
      <c r="A46" s="1303" t="s">
        <v>849</v>
      </c>
      <c r="B46" s="1304"/>
      <c r="C46" s="1304"/>
      <c r="D46" s="1304"/>
      <c r="E46" s="1302"/>
      <c r="F46" s="1302"/>
      <c r="G46" s="347"/>
    </row>
    <row r="47" spans="1:7" ht="36.75" customHeight="1" thickBot="1">
      <c r="A47" s="312" t="s">
        <v>793</v>
      </c>
      <c r="B47" s="307" t="s">
        <v>344</v>
      </c>
      <c r="C47" s="313" t="s">
        <v>276</v>
      </c>
      <c r="D47" s="1287">
        <v>3</v>
      </c>
      <c r="E47" s="1288"/>
      <c r="F47" s="309">
        <v>3</v>
      </c>
      <c r="G47" s="344">
        <v>3</v>
      </c>
    </row>
    <row r="48" spans="1:7" ht="30.75" customHeight="1" thickBot="1">
      <c r="A48" s="312" t="s">
        <v>850</v>
      </c>
      <c r="B48" s="307" t="s">
        <v>341</v>
      </c>
      <c r="C48" s="308" t="s">
        <v>446</v>
      </c>
      <c r="D48" s="1287">
        <v>60</v>
      </c>
      <c r="E48" s="1288"/>
      <c r="F48" s="309">
        <v>60</v>
      </c>
      <c r="G48" s="344">
        <v>70</v>
      </c>
    </row>
    <row r="49" spans="1:7" ht="31.5" customHeight="1" thickBot="1">
      <c r="A49" s="312" t="s">
        <v>57</v>
      </c>
      <c r="B49" s="307" t="s">
        <v>342</v>
      </c>
      <c r="C49" s="308" t="s">
        <v>276</v>
      </c>
      <c r="D49" s="1287">
        <v>2</v>
      </c>
      <c r="E49" s="1288"/>
      <c r="F49" s="309">
        <v>2</v>
      </c>
      <c r="G49" s="344">
        <v>2</v>
      </c>
    </row>
    <row r="50" spans="1:7" ht="14.25" thickBot="1">
      <c r="A50" s="1303" t="s">
        <v>816</v>
      </c>
      <c r="B50" s="1304"/>
      <c r="C50" s="1304"/>
      <c r="D50" s="1304"/>
      <c r="E50" s="1302"/>
      <c r="F50" s="1302"/>
      <c r="G50" s="347"/>
    </row>
    <row r="51" spans="1:7" ht="13.5" thickBot="1">
      <c r="A51" s="310" t="s">
        <v>669</v>
      </c>
      <c r="B51" s="307" t="s">
        <v>817</v>
      </c>
      <c r="C51" s="308" t="s">
        <v>276</v>
      </c>
      <c r="D51" s="1287">
        <v>3</v>
      </c>
      <c r="E51" s="1288"/>
      <c r="F51" s="309">
        <v>3</v>
      </c>
      <c r="G51" s="344">
        <v>4</v>
      </c>
    </row>
    <row r="52" spans="1:7" ht="13.5" thickBot="1">
      <c r="A52" s="310" t="s">
        <v>494</v>
      </c>
      <c r="B52" s="307" t="s">
        <v>333</v>
      </c>
      <c r="C52" s="308" t="s">
        <v>276</v>
      </c>
      <c r="D52" s="1287">
        <v>1</v>
      </c>
      <c r="E52" s="1288"/>
      <c r="F52" s="309">
        <v>1</v>
      </c>
      <c r="G52" s="344">
        <v>0</v>
      </c>
    </row>
    <row r="53" spans="1:7" ht="27.75" customHeight="1" thickBot="1">
      <c r="A53" s="1309" t="s">
        <v>515</v>
      </c>
      <c r="B53" s="1310"/>
      <c r="C53" s="1310"/>
      <c r="D53" s="1310"/>
      <c r="E53" s="1311"/>
      <c r="F53" s="1311"/>
      <c r="G53" s="348"/>
    </row>
    <row r="54" spans="1:7" ht="13.5" thickBot="1">
      <c r="A54" s="310" t="s">
        <v>12</v>
      </c>
      <c r="B54" s="307" t="s">
        <v>13</v>
      </c>
      <c r="C54" s="308" t="s">
        <v>276</v>
      </c>
      <c r="D54" s="1287">
        <v>9</v>
      </c>
      <c r="E54" s="1288"/>
      <c r="F54" s="309">
        <v>10</v>
      </c>
      <c r="G54" s="344">
        <v>8</v>
      </c>
    </row>
    <row r="55" spans="1:7" ht="13.5" thickBot="1">
      <c r="A55" s="310" t="s">
        <v>398</v>
      </c>
      <c r="B55" s="307" t="s">
        <v>722</v>
      </c>
      <c r="C55" s="308" t="s">
        <v>276</v>
      </c>
      <c r="D55" s="1287">
        <v>0</v>
      </c>
      <c r="E55" s="1288"/>
      <c r="F55" s="309">
        <v>0</v>
      </c>
      <c r="G55" s="344">
        <v>1</v>
      </c>
    </row>
    <row r="56" spans="1:7" ht="25.5">
      <c r="A56" s="314" t="s">
        <v>851</v>
      </c>
      <c r="B56" s="1312" t="s">
        <v>801</v>
      </c>
      <c r="C56" s="1315" t="s">
        <v>276</v>
      </c>
      <c r="D56" s="1318">
        <v>2</v>
      </c>
      <c r="E56" s="1319"/>
      <c r="F56" s="1318">
        <v>2</v>
      </c>
      <c r="G56" s="1359">
        <v>2</v>
      </c>
    </row>
    <row r="57" spans="1:7" ht="13.5" thickBot="1">
      <c r="A57" s="312" t="s">
        <v>852</v>
      </c>
      <c r="B57" s="1313"/>
      <c r="C57" s="1316"/>
      <c r="D57" s="1320"/>
      <c r="E57" s="1321"/>
      <c r="F57" s="1320"/>
      <c r="G57" s="1359"/>
    </row>
    <row r="58" spans="1:7" ht="26.25" thickBot="1">
      <c r="A58" s="312" t="s">
        <v>62</v>
      </c>
      <c r="B58" s="1313"/>
      <c r="C58" s="1316"/>
      <c r="D58" s="1287">
        <v>2</v>
      </c>
      <c r="E58" s="1288"/>
      <c r="F58" s="309">
        <v>2</v>
      </c>
      <c r="G58" s="344">
        <v>2</v>
      </c>
    </row>
    <row r="59" spans="1:7" ht="36.75" customHeight="1" thickBot="1">
      <c r="A59" s="312" t="s">
        <v>853</v>
      </c>
      <c r="B59" s="1313"/>
      <c r="C59" s="1316"/>
      <c r="D59" s="1287">
        <v>2</v>
      </c>
      <c r="E59" s="1288"/>
      <c r="F59" s="309">
        <v>2</v>
      </c>
      <c r="G59" s="344">
        <v>2</v>
      </c>
    </row>
    <row r="60" spans="1:7" ht="38.25" customHeight="1" thickBot="1">
      <c r="A60" s="312" t="s">
        <v>854</v>
      </c>
      <c r="B60" s="1314"/>
      <c r="C60" s="1317"/>
      <c r="D60" s="1287">
        <v>52</v>
      </c>
      <c r="E60" s="1288"/>
      <c r="F60" s="309">
        <v>52</v>
      </c>
      <c r="G60" s="344">
        <v>52</v>
      </c>
    </row>
    <row r="61" spans="1:7" ht="27" customHeight="1" thickBot="1">
      <c r="A61" s="1285" t="s">
        <v>38</v>
      </c>
      <c r="B61" s="1286"/>
      <c r="C61" s="1286"/>
      <c r="D61" s="1286"/>
      <c r="E61" s="1308"/>
      <c r="F61" s="1308"/>
      <c r="G61" s="349"/>
    </row>
    <row r="62" spans="1:7" ht="14.25" thickBot="1">
      <c r="A62" s="1285" t="s">
        <v>681</v>
      </c>
      <c r="B62" s="1286"/>
      <c r="C62" s="1286"/>
      <c r="D62" s="1286"/>
      <c r="E62" s="1308"/>
      <c r="F62" s="1308"/>
      <c r="G62" s="349"/>
    </row>
    <row r="63" spans="1:7" ht="37.5" customHeight="1" thickBot="1">
      <c r="A63" s="306" t="s">
        <v>441</v>
      </c>
      <c r="B63" s="307" t="s">
        <v>607</v>
      </c>
      <c r="C63" s="308" t="s">
        <v>446</v>
      </c>
      <c r="D63" s="1287">
        <v>65</v>
      </c>
      <c r="E63" s="1288"/>
      <c r="F63" s="309">
        <v>65</v>
      </c>
      <c r="G63" s="344">
        <v>65</v>
      </c>
    </row>
    <row r="64" spans="1:7" ht="40.5" customHeight="1" thickBot="1">
      <c r="A64" s="306" t="s">
        <v>493</v>
      </c>
      <c r="B64" s="307" t="s">
        <v>608</v>
      </c>
      <c r="C64" s="308" t="s">
        <v>276</v>
      </c>
      <c r="D64" s="1287">
        <v>25</v>
      </c>
      <c r="E64" s="1288"/>
      <c r="F64" s="309">
        <v>25</v>
      </c>
      <c r="G64" s="344">
        <v>23</v>
      </c>
    </row>
    <row r="65" spans="1:7" ht="36" customHeight="1" thickBot="1">
      <c r="A65" s="306" t="s">
        <v>855</v>
      </c>
      <c r="B65" s="307" t="s">
        <v>609</v>
      </c>
      <c r="C65" s="308" t="s">
        <v>446</v>
      </c>
      <c r="D65" s="1324">
        <v>17</v>
      </c>
      <c r="E65" s="1325"/>
      <c r="F65" s="315">
        <v>17</v>
      </c>
      <c r="G65" s="350">
        <v>16</v>
      </c>
    </row>
    <row r="66" spans="1:7" ht="13.5" thickBot="1">
      <c r="A66" s="306" t="s">
        <v>618</v>
      </c>
      <c r="B66" s="307" t="s">
        <v>462</v>
      </c>
      <c r="C66" s="308" t="s">
        <v>276</v>
      </c>
      <c r="D66" s="1324">
        <v>2</v>
      </c>
      <c r="E66" s="1325"/>
      <c r="F66" s="315">
        <v>2</v>
      </c>
      <c r="G66" s="350">
        <v>2</v>
      </c>
    </row>
    <row r="67" spans="1:7" ht="32.25" customHeight="1" thickBot="1">
      <c r="A67" s="306" t="s">
        <v>461</v>
      </c>
      <c r="B67" s="307" t="s">
        <v>81</v>
      </c>
      <c r="C67" s="308" t="s">
        <v>276</v>
      </c>
      <c r="D67" s="1324">
        <v>40</v>
      </c>
      <c r="E67" s="1325"/>
      <c r="F67" s="315">
        <v>40</v>
      </c>
      <c r="G67" s="350">
        <v>40</v>
      </c>
    </row>
    <row r="68" spans="1:7" ht="37.5" customHeight="1" thickBot="1">
      <c r="A68" s="306" t="s">
        <v>80</v>
      </c>
      <c r="B68" s="307" t="s">
        <v>118</v>
      </c>
      <c r="C68" s="308" t="s">
        <v>276</v>
      </c>
      <c r="D68" s="1324" t="s">
        <v>856</v>
      </c>
      <c r="E68" s="1325"/>
      <c r="F68" s="315" t="s">
        <v>856</v>
      </c>
      <c r="G68" s="350" t="s">
        <v>856</v>
      </c>
    </row>
    <row r="69" spans="1:7" ht="30.75" customHeight="1" thickBot="1">
      <c r="A69" s="306" t="s">
        <v>117</v>
      </c>
      <c r="B69" s="307" t="s">
        <v>659</v>
      </c>
      <c r="C69" s="308" t="s">
        <v>446</v>
      </c>
      <c r="D69" s="1287">
        <v>6.5</v>
      </c>
      <c r="E69" s="1288"/>
      <c r="F69" s="309">
        <v>6.5</v>
      </c>
      <c r="G69" s="344">
        <v>6.6</v>
      </c>
    </row>
    <row r="70" spans="1:7" ht="35.25" customHeight="1" thickBot="1">
      <c r="A70" s="306" t="s">
        <v>283</v>
      </c>
      <c r="B70" s="307" t="s">
        <v>500</v>
      </c>
      <c r="C70" s="308" t="s">
        <v>276</v>
      </c>
      <c r="D70" s="1287" t="s">
        <v>288</v>
      </c>
      <c r="E70" s="1288"/>
      <c r="F70" s="309" t="s">
        <v>288</v>
      </c>
      <c r="G70" s="344" t="s">
        <v>287</v>
      </c>
    </row>
    <row r="71" spans="1:7" ht="32.25" customHeight="1" thickBot="1">
      <c r="A71" s="306" t="s">
        <v>658</v>
      </c>
      <c r="B71" s="307" t="s">
        <v>823</v>
      </c>
      <c r="C71" s="308" t="s">
        <v>276</v>
      </c>
      <c r="D71" s="1322" t="s">
        <v>637</v>
      </c>
      <c r="E71" s="1323"/>
      <c r="F71" s="316" t="s">
        <v>637</v>
      </c>
      <c r="G71" s="351" t="s">
        <v>637</v>
      </c>
    </row>
    <row r="72" spans="1:7" ht="34.5" thickBot="1">
      <c r="A72" s="306" t="s">
        <v>499</v>
      </c>
      <c r="B72" s="307" t="s">
        <v>284</v>
      </c>
      <c r="C72" s="308" t="s">
        <v>276</v>
      </c>
      <c r="D72" s="1322" t="s">
        <v>637</v>
      </c>
      <c r="E72" s="1323"/>
      <c r="F72" s="316" t="s">
        <v>637</v>
      </c>
      <c r="G72" s="351" t="s">
        <v>637</v>
      </c>
    </row>
    <row r="73" spans="1:7" ht="31.5" customHeight="1" thickBot="1">
      <c r="A73" s="1289" t="s">
        <v>407</v>
      </c>
      <c r="B73" s="1290"/>
      <c r="C73" s="1290"/>
      <c r="D73" s="1290"/>
      <c r="E73" s="1291"/>
      <c r="F73" s="1291"/>
      <c r="G73" s="345"/>
    </row>
    <row r="74" spans="1:7" ht="27" customHeight="1" thickBot="1">
      <c r="A74" s="1305" t="s">
        <v>630</v>
      </c>
      <c r="B74" s="1306"/>
      <c r="C74" s="1306"/>
      <c r="D74" s="1306"/>
      <c r="E74" s="1307"/>
      <c r="F74" s="1307"/>
      <c r="G74" s="346"/>
    </row>
    <row r="75" spans="1:7" ht="14.25" thickBot="1">
      <c r="A75" s="1305" t="s">
        <v>274</v>
      </c>
      <c r="B75" s="1306"/>
      <c r="C75" s="1306"/>
      <c r="D75" s="1306"/>
      <c r="E75" s="1307"/>
      <c r="F75" s="1307"/>
      <c r="G75" s="346"/>
    </row>
    <row r="76" spans="1:7" ht="36" customHeight="1" thickBot="1">
      <c r="A76" s="306" t="s">
        <v>133</v>
      </c>
      <c r="B76" s="317" t="s">
        <v>631</v>
      </c>
      <c r="C76" s="308" t="s">
        <v>276</v>
      </c>
      <c r="D76" s="1287">
        <v>165</v>
      </c>
      <c r="E76" s="1288"/>
      <c r="F76" s="309">
        <v>165</v>
      </c>
      <c r="G76" s="344">
        <v>160</v>
      </c>
    </row>
    <row r="77" spans="1:7" ht="28.5" customHeight="1" thickBot="1">
      <c r="A77" s="306" t="s">
        <v>629</v>
      </c>
      <c r="B77" s="317" t="s">
        <v>795</v>
      </c>
      <c r="C77" s="308" t="s">
        <v>446</v>
      </c>
      <c r="D77" s="1287">
        <v>98</v>
      </c>
      <c r="E77" s="1288"/>
      <c r="F77" s="309">
        <v>98</v>
      </c>
      <c r="G77" s="344">
        <v>98</v>
      </c>
    </row>
    <row r="78" spans="1:7" ht="38.25" customHeight="1" thickBot="1">
      <c r="A78" s="306" t="s">
        <v>134</v>
      </c>
      <c r="B78" s="317" t="s">
        <v>528</v>
      </c>
      <c r="C78" s="308" t="s">
        <v>276</v>
      </c>
      <c r="D78" s="1287">
        <v>14</v>
      </c>
      <c r="E78" s="1288"/>
      <c r="F78" s="309">
        <v>16</v>
      </c>
      <c r="G78" s="344">
        <v>12</v>
      </c>
    </row>
    <row r="79" spans="1:7" ht="30.75" customHeight="1" thickBot="1">
      <c r="A79" s="306" t="s">
        <v>527</v>
      </c>
      <c r="B79" s="1326" t="s">
        <v>76</v>
      </c>
      <c r="C79" s="319"/>
      <c r="D79" s="1328"/>
      <c r="E79" s="1329"/>
      <c r="F79" s="320"/>
      <c r="G79" s="289"/>
    </row>
    <row r="80" spans="1:7" ht="19.5" customHeight="1" thickBot="1">
      <c r="A80" s="306" t="s">
        <v>529</v>
      </c>
      <c r="B80" s="1327"/>
      <c r="C80" s="308" t="s">
        <v>446</v>
      </c>
      <c r="D80" s="1287">
        <v>99</v>
      </c>
      <c r="E80" s="1288"/>
      <c r="F80" s="309">
        <v>99</v>
      </c>
      <c r="G80" s="344">
        <v>99</v>
      </c>
    </row>
    <row r="81" spans="1:7" ht="20.25" customHeight="1" thickBot="1">
      <c r="A81" s="306" t="s">
        <v>75</v>
      </c>
      <c r="B81" s="317" t="s">
        <v>135</v>
      </c>
      <c r="C81" s="308" t="s">
        <v>446</v>
      </c>
      <c r="D81" s="1287">
        <v>99</v>
      </c>
      <c r="E81" s="1288"/>
      <c r="F81" s="309">
        <v>99</v>
      </c>
      <c r="G81" s="344">
        <v>99</v>
      </c>
    </row>
    <row r="82" spans="1:7" ht="26.25" customHeight="1" thickBot="1">
      <c r="A82" s="1300" t="s">
        <v>112</v>
      </c>
      <c r="B82" s="1301"/>
      <c r="C82" s="1301"/>
      <c r="D82" s="1301"/>
      <c r="E82" s="1302"/>
      <c r="F82" s="1302"/>
      <c r="G82" s="347"/>
    </row>
    <row r="83" spans="1:7" ht="47.25" customHeight="1" thickBot="1">
      <c r="A83" s="1355" t="s">
        <v>933</v>
      </c>
      <c r="B83" s="1356"/>
      <c r="C83" s="1356"/>
      <c r="D83" s="1356"/>
      <c r="E83" s="1356"/>
      <c r="F83" s="1356"/>
      <c r="G83" s="352"/>
    </row>
    <row r="84" spans="1:7" ht="21.75" customHeight="1" thickBot="1">
      <c r="A84" s="311" t="s">
        <v>610</v>
      </c>
      <c r="B84" s="317" t="s">
        <v>611</v>
      </c>
      <c r="C84" s="308" t="s">
        <v>276</v>
      </c>
      <c r="D84" s="1330">
        <v>770</v>
      </c>
      <c r="E84" s="1331"/>
      <c r="F84" s="321">
        <v>780</v>
      </c>
      <c r="G84" s="353">
        <v>760</v>
      </c>
    </row>
    <row r="85" spans="1:7" ht="30" customHeight="1" thickBot="1">
      <c r="A85" s="311" t="s">
        <v>146</v>
      </c>
      <c r="B85" s="317" t="s">
        <v>169</v>
      </c>
      <c r="C85" s="322" t="s">
        <v>276</v>
      </c>
      <c r="D85" s="1330">
        <v>190</v>
      </c>
      <c r="E85" s="1331"/>
      <c r="F85" s="321">
        <v>190</v>
      </c>
      <c r="G85" s="353">
        <v>180</v>
      </c>
    </row>
    <row r="86" spans="1:7" ht="21.75" customHeight="1" thickBot="1">
      <c r="A86" s="311" t="s">
        <v>186</v>
      </c>
      <c r="B86" s="317" t="s">
        <v>187</v>
      </c>
      <c r="C86" s="322" t="s">
        <v>276</v>
      </c>
      <c r="D86" s="1330">
        <v>770</v>
      </c>
      <c r="E86" s="1331"/>
      <c r="F86" s="321">
        <v>780</v>
      </c>
      <c r="G86" s="353">
        <v>760</v>
      </c>
    </row>
    <row r="87" spans="1:7" ht="32.25" customHeight="1" thickBot="1">
      <c r="A87" s="311" t="s">
        <v>188</v>
      </c>
      <c r="B87" s="317" t="s">
        <v>185</v>
      </c>
      <c r="C87" s="322" t="s">
        <v>276</v>
      </c>
      <c r="D87" s="1330">
        <v>890</v>
      </c>
      <c r="E87" s="1331"/>
      <c r="F87" s="321">
        <v>890</v>
      </c>
      <c r="G87" s="353">
        <v>890</v>
      </c>
    </row>
    <row r="88" spans="1:7" ht="30" customHeight="1" thickBot="1">
      <c r="A88" s="311" t="s">
        <v>468</v>
      </c>
      <c r="B88" s="317" t="s">
        <v>409</v>
      </c>
      <c r="C88" s="322" t="s">
        <v>276</v>
      </c>
      <c r="D88" s="1330">
        <v>200</v>
      </c>
      <c r="E88" s="1331"/>
      <c r="F88" s="321">
        <v>210</v>
      </c>
      <c r="G88" s="353">
        <v>200</v>
      </c>
    </row>
    <row r="89" spans="1:7" ht="33.75" customHeight="1" thickBot="1">
      <c r="A89" s="311" t="s">
        <v>136</v>
      </c>
      <c r="B89" s="317" t="s">
        <v>545</v>
      </c>
      <c r="C89" s="322" t="s">
        <v>276</v>
      </c>
      <c r="D89" s="1330">
        <v>15</v>
      </c>
      <c r="E89" s="1331"/>
      <c r="F89" s="321">
        <v>15</v>
      </c>
      <c r="G89" s="353">
        <v>17</v>
      </c>
    </row>
    <row r="90" spans="1:7" ht="37.5" customHeight="1" thickBot="1">
      <c r="A90" s="311" t="s">
        <v>137</v>
      </c>
      <c r="B90" s="317" t="s">
        <v>546</v>
      </c>
      <c r="C90" s="322" t="s">
        <v>276</v>
      </c>
      <c r="D90" s="1330">
        <v>2300</v>
      </c>
      <c r="E90" s="1331"/>
      <c r="F90" s="321">
        <v>2300</v>
      </c>
      <c r="G90" s="353">
        <v>2200</v>
      </c>
    </row>
    <row r="91" spans="1:7" ht="37.5" customHeight="1" thickBot="1">
      <c r="A91" s="311" t="s">
        <v>738</v>
      </c>
      <c r="B91" s="317" t="s">
        <v>318</v>
      </c>
      <c r="C91" s="322" t="s">
        <v>276</v>
      </c>
      <c r="D91" s="1330">
        <v>300</v>
      </c>
      <c r="E91" s="1331"/>
      <c r="F91" s="321">
        <v>500</v>
      </c>
      <c r="G91" s="353">
        <v>200</v>
      </c>
    </row>
    <row r="92" spans="1:7" ht="36.75" customHeight="1" thickBot="1">
      <c r="A92" s="311" t="s">
        <v>408</v>
      </c>
      <c r="B92" s="317" t="s">
        <v>320</v>
      </c>
      <c r="C92" s="322" t="s">
        <v>276</v>
      </c>
      <c r="D92" s="1330">
        <v>70</v>
      </c>
      <c r="E92" s="1331"/>
      <c r="F92" s="321">
        <v>90</v>
      </c>
      <c r="G92" s="353">
        <v>65</v>
      </c>
    </row>
    <row r="93" spans="1:7" ht="34.5" customHeight="1" thickBot="1">
      <c r="A93" s="311" t="s">
        <v>467</v>
      </c>
      <c r="B93" s="317" t="s">
        <v>506</v>
      </c>
      <c r="C93" s="322" t="s">
        <v>446</v>
      </c>
      <c r="D93" s="1330">
        <v>28</v>
      </c>
      <c r="E93" s="1331"/>
      <c r="F93" s="321">
        <v>30</v>
      </c>
      <c r="G93" s="353">
        <v>27</v>
      </c>
    </row>
    <row r="94" spans="1:7" ht="36" customHeight="1" thickBot="1">
      <c r="A94" s="311" t="s">
        <v>739</v>
      </c>
      <c r="B94" s="317" t="s">
        <v>476</v>
      </c>
      <c r="C94" s="322" t="s">
        <v>276</v>
      </c>
      <c r="D94" s="1330">
        <v>95</v>
      </c>
      <c r="E94" s="1331"/>
      <c r="F94" s="321">
        <v>100</v>
      </c>
      <c r="G94" s="353">
        <v>90</v>
      </c>
    </row>
    <row r="95" spans="1:7" ht="35.25" customHeight="1" thickBot="1">
      <c r="A95" s="311" t="s">
        <v>319</v>
      </c>
      <c r="B95" s="319"/>
      <c r="C95" s="322" t="s">
        <v>276</v>
      </c>
      <c r="D95" s="1330">
        <v>130</v>
      </c>
      <c r="E95" s="1331"/>
      <c r="F95" s="321">
        <v>110</v>
      </c>
      <c r="G95" s="353">
        <v>250</v>
      </c>
    </row>
    <row r="96" spans="1:7" ht="13.5" thickBot="1">
      <c r="A96" s="311" t="s">
        <v>321</v>
      </c>
      <c r="B96" s="317" t="s">
        <v>373</v>
      </c>
      <c r="C96" s="322" t="s">
        <v>276</v>
      </c>
      <c r="D96" s="1330">
        <v>50</v>
      </c>
      <c r="E96" s="1331"/>
      <c r="F96" s="321">
        <v>30</v>
      </c>
      <c r="G96" s="353">
        <v>100</v>
      </c>
    </row>
    <row r="97" spans="1:7" ht="13.5" thickBot="1">
      <c r="A97" s="311" t="s">
        <v>504</v>
      </c>
      <c r="B97" s="319"/>
      <c r="C97" s="322" t="s">
        <v>276</v>
      </c>
      <c r="D97" s="1330">
        <v>50</v>
      </c>
      <c r="E97" s="1331"/>
      <c r="F97" s="321">
        <v>50</v>
      </c>
      <c r="G97" s="353">
        <v>100</v>
      </c>
    </row>
    <row r="98" spans="1:7" ht="13.5" thickBot="1">
      <c r="A98" s="311" t="s">
        <v>505</v>
      </c>
      <c r="B98" s="319"/>
      <c r="C98" s="322" t="s">
        <v>276</v>
      </c>
      <c r="D98" s="1330">
        <v>30</v>
      </c>
      <c r="E98" s="1331"/>
      <c r="F98" s="321">
        <v>30</v>
      </c>
      <c r="G98" s="353">
        <v>50</v>
      </c>
    </row>
    <row r="99" spans="1:7" ht="36" customHeight="1" thickBot="1">
      <c r="A99" s="311" t="s">
        <v>740</v>
      </c>
      <c r="B99" s="317" t="s">
        <v>374</v>
      </c>
      <c r="C99" s="322" t="s">
        <v>446</v>
      </c>
      <c r="D99" s="1330">
        <v>95</v>
      </c>
      <c r="E99" s="1331"/>
      <c r="F99" s="321">
        <v>100</v>
      </c>
      <c r="G99" s="353">
        <v>90</v>
      </c>
    </row>
    <row r="100" spans="1:7" ht="39" customHeight="1" thickBot="1">
      <c r="A100" s="311" t="s">
        <v>741</v>
      </c>
      <c r="B100" s="317" t="s">
        <v>619</v>
      </c>
      <c r="C100" s="322" t="s">
        <v>276</v>
      </c>
      <c r="D100" s="1330">
        <v>1500</v>
      </c>
      <c r="E100" s="1331"/>
      <c r="F100" s="321">
        <v>1500</v>
      </c>
      <c r="G100" s="353">
        <v>1400</v>
      </c>
    </row>
    <row r="101" spans="1:7" ht="36" customHeight="1" thickBot="1">
      <c r="A101" s="311" t="s">
        <v>742</v>
      </c>
      <c r="B101" s="317" t="s">
        <v>620</v>
      </c>
      <c r="C101" s="322" t="s">
        <v>276</v>
      </c>
      <c r="D101" s="1330">
        <v>600</v>
      </c>
      <c r="E101" s="1331"/>
      <c r="F101" s="321">
        <v>650</v>
      </c>
      <c r="G101" s="353">
        <v>500</v>
      </c>
    </row>
    <row r="102" spans="1:7" ht="40.5" customHeight="1" thickBot="1">
      <c r="A102" s="1309" t="s">
        <v>641</v>
      </c>
      <c r="B102" s="1310"/>
      <c r="C102" s="1310"/>
      <c r="D102" s="1310"/>
      <c r="E102" s="1311"/>
      <c r="F102" s="1311"/>
      <c r="G102" s="348"/>
    </row>
    <row r="103" spans="1:7" ht="30.75" customHeight="1" thickBot="1">
      <c r="A103" s="1332" t="s">
        <v>756</v>
      </c>
      <c r="B103" s="1326" t="s">
        <v>544</v>
      </c>
      <c r="C103" s="322" t="s">
        <v>276</v>
      </c>
      <c r="D103" s="1330">
        <v>1200</v>
      </c>
      <c r="E103" s="1331"/>
      <c r="F103" s="321">
        <v>1200</v>
      </c>
      <c r="G103" s="353">
        <v>1200</v>
      </c>
    </row>
    <row r="104" spans="1:7" ht="13.5" thickBot="1">
      <c r="A104" s="1333"/>
      <c r="B104" s="1327"/>
      <c r="C104" s="322" t="s">
        <v>446</v>
      </c>
      <c r="D104" s="1330">
        <v>8</v>
      </c>
      <c r="E104" s="1331"/>
      <c r="F104" s="321">
        <v>10</v>
      </c>
      <c r="G104" s="353">
        <v>7</v>
      </c>
    </row>
    <row r="105" spans="1:7" ht="41.25" customHeight="1" thickBot="1">
      <c r="A105" s="311" t="s">
        <v>622</v>
      </c>
      <c r="B105" s="317" t="s">
        <v>241</v>
      </c>
      <c r="C105" s="322" t="s">
        <v>276</v>
      </c>
      <c r="D105" s="1330">
        <v>8</v>
      </c>
      <c r="E105" s="1331"/>
      <c r="F105" s="321">
        <v>9</v>
      </c>
      <c r="G105" s="353">
        <v>6</v>
      </c>
    </row>
    <row r="106" spans="1:7" ht="38.25" customHeight="1" thickBot="1">
      <c r="A106" s="311" t="s">
        <v>411</v>
      </c>
      <c r="B106" s="317" t="s">
        <v>621</v>
      </c>
      <c r="C106" s="322" t="s">
        <v>276</v>
      </c>
      <c r="D106" s="1330">
        <v>100</v>
      </c>
      <c r="E106" s="1331"/>
      <c r="F106" s="321">
        <v>100</v>
      </c>
      <c r="G106" s="353">
        <v>100</v>
      </c>
    </row>
    <row r="107" spans="1:7" ht="41.25" customHeight="1" thickBot="1">
      <c r="A107" s="311" t="s">
        <v>857</v>
      </c>
      <c r="B107" s="317" t="s">
        <v>623</v>
      </c>
      <c r="C107" s="322" t="s">
        <v>446</v>
      </c>
      <c r="D107" s="1330">
        <v>99</v>
      </c>
      <c r="E107" s="1331"/>
      <c r="F107" s="321">
        <v>99</v>
      </c>
      <c r="G107" s="353">
        <v>99</v>
      </c>
    </row>
    <row r="108" spans="1:7" ht="32.25" customHeight="1" thickBot="1">
      <c r="A108" s="311" t="s">
        <v>757</v>
      </c>
      <c r="B108" s="1326" t="s">
        <v>624</v>
      </c>
      <c r="C108" s="322" t="s">
        <v>446</v>
      </c>
      <c r="D108" s="1330">
        <v>95</v>
      </c>
      <c r="E108" s="1331"/>
      <c r="F108" s="321">
        <v>100</v>
      </c>
      <c r="G108" s="353">
        <v>85</v>
      </c>
    </row>
    <row r="109" spans="1:7" ht="33" customHeight="1" thickBot="1">
      <c r="A109" s="311" t="s">
        <v>758</v>
      </c>
      <c r="B109" s="1334"/>
      <c r="C109" s="322" t="s">
        <v>276</v>
      </c>
      <c r="D109" s="1330">
        <v>20</v>
      </c>
      <c r="E109" s="1331"/>
      <c r="F109" s="321">
        <v>20</v>
      </c>
      <c r="G109" s="353">
        <v>17</v>
      </c>
    </row>
    <row r="110" spans="1:7" ht="33" customHeight="1" thickBot="1">
      <c r="A110" s="311" t="s">
        <v>759</v>
      </c>
      <c r="B110" s="1334"/>
      <c r="C110" s="322" t="s">
        <v>276</v>
      </c>
      <c r="D110" s="1330">
        <v>15</v>
      </c>
      <c r="E110" s="1331"/>
      <c r="F110" s="321">
        <v>14</v>
      </c>
      <c r="G110" s="353">
        <v>14</v>
      </c>
    </row>
    <row r="111" spans="1:7" ht="24" customHeight="1" thickBot="1">
      <c r="A111" s="311" t="s">
        <v>760</v>
      </c>
      <c r="B111" s="1327"/>
      <c r="C111" s="322" t="s">
        <v>276</v>
      </c>
      <c r="D111" s="1330">
        <v>0</v>
      </c>
      <c r="E111" s="1331"/>
      <c r="F111" s="321">
        <v>1</v>
      </c>
      <c r="G111" s="353">
        <v>0</v>
      </c>
    </row>
    <row r="112" spans="1:7" ht="36.75" customHeight="1" thickBot="1">
      <c r="A112" s="311" t="s">
        <v>761</v>
      </c>
      <c r="B112" s="1326" t="s">
        <v>412</v>
      </c>
      <c r="C112" s="322" t="s">
        <v>446</v>
      </c>
      <c r="D112" s="1330">
        <v>93</v>
      </c>
      <c r="E112" s="1331"/>
      <c r="F112" s="321">
        <v>97</v>
      </c>
      <c r="G112" s="353">
        <v>91</v>
      </c>
    </row>
    <row r="113" spans="1:7" ht="29.25" customHeight="1" thickBot="1">
      <c r="A113" s="311" t="s">
        <v>762</v>
      </c>
      <c r="B113" s="1334"/>
      <c r="C113" s="322" t="s">
        <v>276</v>
      </c>
      <c r="D113" s="1330">
        <v>53</v>
      </c>
      <c r="E113" s="1331"/>
      <c r="F113" s="321">
        <v>51</v>
      </c>
      <c r="G113" s="353">
        <v>55</v>
      </c>
    </row>
    <row r="114" spans="1:7" ht="32.25" customHeight="1" thickBot="1">
      <c r="A114" s="311" t="s">
        <v>763</v>
      </c>
      <c r="B114" s="1334"/>
      <c r="C114" s="322" t="s">
        <v>276</v>
      </c>
      <c r="D114" s="1330">
        <v>157</v>
      </c>
      <c r="E114" s="1331"/>
      <c r="F114" s="321">
        <v>159</v>
      </c>
      <c r="G114" s="353">
        <v>155</v>
      </c>
    </row>
    <row r="115" spans="1:7" ht="30.75" customHeight="1" thickBot="1">
      <c r="A115" s="311" t="s">
        <v>764</v>
      </c>
      <c r="B115" s="1334"/>
      <c r="C115" s="322" t="s">
        <v>276</v>
      </c>
      <c r="D115" s="1330">
        <v>187</v>
      </c>
      <c r="E115" s="1331"/>
      <c r="F115" s="321">
        <v>189</v>
      </c>
      <c r="G115" s="353">
        <v>185</v>
      </c>
    </row>
    <row r="116" spans="1:7" ht="30" customHeight="1" thickBot="1">
      <c r="A116" s="311" t="s">
        <v>858</v>
      </c>
      <c r="B116" s="1327"/>
      <c r="C116" s="322" t="s">
        <v>276</v>
      </c>
      <c r="D116" s="1330">
        <v>8</v>
      </c>
      <c r="E116" s="1331"/>
      <c r="F116" s="321">
        <v>8</v>
      </c>
      <c r="G116" s="353">
        <v>7</v>
      </c>
    </row>
    <row r="117" spans="1:7" ht="36" customHeight="1" thickBot="1">
      <c r="A117" s="334" t="s">
        <v>765</v>
      </c>
      <c r="B117" s="332" t="s">
        <v>254</v>
      </c>
      <c r="C117" s="337" t="s">
        <v>276</v>
      </c>
      <c r="D117" s="1330">
        <v>10</v>
      </c>
      <c r="E117" s="1331"/>
      <c r="F117" s="333">
        <v>10</v>
      </c>
      <c r="G117" s="353">
        <v>5</v>
      </c>
    </row>
    <row r="118" spans="1:7" ht="30.75" customHeight="1" thickBot="1">
      <c r="A118" s="311" t="s">
        <v>470</v>
      </c>
      <c r="B118" s="317" t="s">
        <v>255</v>
      </c>
      <c r="C118" s="322" t="s">
        <v>276</v>
      </c>
      <c r="D118" s="1330">
        <v>5</v>
      </c>
      <c r="E118" s="1331"/>
      <c r="F118" s="321">
        <v>5</v>
      </c>
      <c r="G118" s="353">
        <v>5</v>
      </c>
    </row>
    <row r="119" spans="1:7" ht="26.25" thickBot="1">
      <c r="A119" s="311" t="s">
        <v>766</v>
      </c>
      <c r="B119" s="317" t="s">
        <v>625</v>
      </c>
      <c r="C119" s="322" t="s">
        <v>276</v>
      </c>
      <c r="D119" s="1330">
        <v>10</v>
      </c>
      <c r="E119" s="1331"/>
      <c r="F119" s="321">
        <v>12</v>
      </c>
      <c r="G119" s="353">
        <v>7</v>
      </c>
    </row>
    <row r="120" spans="1:7" ht="27" customHeight="1" thickBot="1">
      <c r="A120" s="1305" t="s">
        <v>167</v>
      </c>
      <c r="B120" s="1306"/>
      <c r="C120" s="1306"/>
      <c r="D120" s="1306"/>
      <c r="E120" s="1307"/>
      <c r="F120" s="1307"/>
      <c r="G120" s="346"/>
    </row>
    <row r="121" spans="1:7" ht="14.25" thickBot="1">
      <c r="A121" s="1305" t="s">
        <v>274</v>
      </c>
      <c r="B121" s="1306"/>
      <c r="C121" s="1306"/>
      <c r="D121" s="1306"/>
      <c r="E121" s="1307"/>
      <c r="F121" s="1307"/>
      <c r="G121" s="346"/>
    </row>
    <row r="122" spans="1:7" ht="26.25" thickBot="1">
      <c r="A122" s="306" t="s">
        <v>859</v>
      </c>
      <c r="B122" s="307" t="s">
        <v>97</v>
      </c>
      <c r="C122" s="308" t="s">
        <v>446</v>
      </c>
      <c r="D122" s="1287">
        <v>30</v>
      </c>
      <c r="E122" s="1288"/>
      <c r="F122" s="309">
        <v>30</v>
      </c>
      <c r="G122" s="344">
        <v>30</v>
      </c>
    </row>
    <row r="123" spans="1:7" ht="35.25" customHeight="1" thickBot="1">
      <c r="A123" s="1309" t="s">
        <v>702</v>
      </c>
      <c r="B123" s="1310"/>
      <c r="C123" s="1310"/>
      <c r="D123" s="1310"/>
      <c r="E123" s="1311"/>
      <c r="F123" s="1311"/>
      <c r="G123" s="348"/>
    </row>
    <row r="124" spans="1:7" ht="13.5" thickBot="1">
      <c r="A124" s="312" t="s">
        <v>860</v>
      </c>
      <c r="B124" s="307" t="s">
        <v>98</v>
      </c>
      <c r="C124" s="308" t="s">
        <v>276</v>
      </c>
      <c r="D124" s="1287">
        <v>17</v>
      </c>
      <c r="E124" s="1288"/>
      <c r="F124" s="309">
        <v>20</v>
      </c>
      <c r="G124" s="344">
        <v>15</v>
      </c>
    </row>
    <row r="125" spans="1:7" ht="31.5" customHeight="1" thickBot="1">
      <c r="A125" s="1289" t="s">
        <v>452</v>
      </c>
      <c r="B125" s="1290"/>
      <c r="C125" s="1290"/>
      <c r="D125" s="1290"/>
      <c r="E125" s="1291"/>
      <c r="F125" s="1291"/>
      <c r="G125" s="345"/>
    </row>
    <row r="126" spans="1:7" ht="27" customHeight="1" thickBot="1">
      <c r="A126" s="1305" t="s">
        <v>432</v>
      </c>
      <c r="B126" s="1306"/>
      <c r="C126" s="1306"/>
      <c r="D126" s="1306"/>
      <c r="E126" s="1307"/>
      <c r="F126" s="1307"/>
      <c r="G126" s="346"/>
    </row>
    <row r="127" spans="1:7" ht="14.25" thickBot="1">
      <c r="A127" s="1305" t="s">
        <v>274</v>
      </c>
      <c r="B127" s="1306"/>
      <c r="C127" s="1306"/>
      <c r="D127" s="1306"/>
      <c r="E127" s="1307"/>
      <c r="F127" s="1307"/>
      <c r="G127" s="346"/>
    </row>
    <row r="128" spans="1:7" ht="13.5" thickBot="1">
      <c r="A128" s="306" t="s">
        <v>861</v>
      </c>
      <c r="B128" s="317" t="s">
        <v>474</v>
      </c>
      <c r="C128" s="308" t="s">
        <v>276</v>
      </c>
      <c r="D128" s="1287">
        <v>45</v>
      </c>
      <c r="E128" s="1288"/>
      <c r="F128" s="309">
        <v>45</v>
      </c>
      <c r="G128" s="344">
        <v>45</v>
      </c>
    </row>
    <row r="129" spans="1:7" ht="13.5" thickBot="1">
      <c r="A129" s="306" t="s">
        <v>805</v>
      </c>
      <c r="B129" s="317" t="s">
        <v>302</v>
      </c>
      <c r="C129" s="308" t="s">
        <v>276</v>
      </c>
      <c r="D129" s="1287">
        <v>3000</v>
      </c>
      <c r="E129" s="1288"/>
      <c r="F129" s="309">
        <v>3000</v>
      </c>
      <c r="G129" s="344">
        <v>3000</v>
      </c>
    </row>
    <row r="130" spans="1:7" ht="13.5" thickBot="1">
      <c r="A130" s="1300" t="s">
        <v>112</v>
      </c>
      <c r="B130" s="1301"/>
      <c r="C130" s="1301"/>
      <c r="D130" s="1301"/>
      <c r="E130" s="1302"/>
      <c r="F130" s="1302"/>
      <c r="G130" s="347"/>
    </row>
    <row r="131" spans="1:7" ht="27" customHeight="1" thickBot="1">
      <c r="A131" s="1309" t="s">
        <v>391</v>
      </c>
      <c r="B131" s="1310"/>
      <c r="C131" s="1310"/>
      <c r="D131" s="1310"/>
      <c r="E131" s="1311"/>
      <c r="F131" s="1311"/>
      <c r="G131" s="348"/>
    </row>
    <row r="132" spans="1:7" ht="13.5" thickBot="1">
      <c r="A132" s="310" t="s">
        <v>578</v>
      </c>
      <c r="B132" s="317" t="s">
        <v>579</v>
      </c>
      <c r="C132" s="308" t="s">
        <v>276</v>
      </c>
      <c r="D132" s="1287">
        <v>750</v>
      </c>
      <c r="E132" s="1288"/>
      <c r="F132" s="309">
        <v>750</v>
      </c>
      <c r="G132" s="344">
        <v>750</v>
      </c>
    </row>
    <row r="133" spans="1:7" ht="54" customHeight="1" thickBot="1">
      <c r="A133" s="1309" t="s">
        <v>580</v>
      </c>
      <c r="B133" s="1310"/>
      <c r="C133" s="1310"/>
      <c r="D133" s="1310"/>
      <c r="E133" s="1311"/>
      <c r="F133" s="1311"/>
      <c r="G133" s="348"/>
    </row>
    <row r="134" spans="1:7" ht="13.5" thickBot="1">
      <c r="A134" s="312" t="s">
        <v>861</v>
      </c>
      <c r="B134" s="317" t="s">
        <v>32</v>
      </c>
      <c r="C134" s="308" t="s">
        <v>276</v>
      </c>
      <c r="D134" s="1287">
        <v>45</v>
      </c>
      <c r="E134" s="1288"/>
      <c r="F134" s="309">
        <v>45</v>
      </c>
      <c r="G134" s="344">
        <v>45</v>
      </c>
    </row>
    <row r="135" spans="1:7" ht="26.25" thickBot="1">
      <c r="A135" s="312" t="s">
        <v>489</v>
      </c>
      <c r="B135" s="317" t="s">
        <v>570</v>
      </c>
      <c r="C135" s="308" t="s">
        <v>446</v>
      </c>
      <c r="D135" s="1287">
        <v>80</v>
      </c>
      <c r="E135" s="1288"/>
      <c r="F135" s="309">
        <v>80</v>
      </c>
      <c r="G135" s="344">
        <v>80</v>
      </c>
    </row>
    <row r="136" spans="1:7" ht="13.5" thickBot="1">
      <c r="A136" s="312" t="s">
        <v>524</v>
      </c>
      <c r="B136" s="317" t="s">
        <v>503</v>
      </c>
      <c r="C136" s="308" t="s">
        <v>276</v>
      </c>
      <c r="D136" s="1287">
        <v>150</v>
      </c>
      <c r="E136" s="1288"/>
      <c r="F136" s="309">
        <v>150</v>
      </c>
      <c r="G136" s="344">
        <v>150</v>
      </c>
    </row>
    <row r="137" spans="1:7" ht="13.5" thickBot="1">
      <c r="A137" s="312" t="s">
        <v>862</v>
      </c>
      <c r="B137" s="317" t="s">
        <v>152</v>
      </c>
      <c r="C137" s="308" t="s">
        <v>153</v>
      </c>
      <c r="D137" s="1287">
        <v>1</v>
      </c>
      <c r="E137" s="1288"/>
      <c r="F137" s="309">
        <v>1</v>
      </c>
      <c r="G137" s="344">
        <v>1</v>
      </c>
    </row>
    <row r="138" spans="1:7" ht="13.5" thickBot="1">
      <c r="A138" s="312" t="s">
        <v>863</v>
      </c>
      <c r="B138" s="317" t="s">
        <v>155</v>
      </c>
      <c r="C138" s="308" t="s">
        <v>276</v>
      </c>
      <c r="D138" s="1287">
        <v>2</v>
      </c>
      <c r="E138" s="1288"/>
      <c r="F138" s="309">
        <v>2</v>
      </c>
      <c r="G138" s="344">
        <v>2</v>
      </c>
    </row>
    <row r="139" spans="1:7" ht="13.5" thickBot="1">
      <c r="A139" s="312" t="s">
        <v>864</v>
      </c>
      <c r="B139" s="317" t="s">
        <v>705</v>
      </c>
      <c r="C139" s="308" t="s">
        <v>276</v>
      </c>
      <c r="D139" s="1287">
        <v>50</v>
      </c>
      <c r="E139" s="1288"/>
      <c r="F139" s="309">
        <v>50</v>
      </c>
      <c r="G139" s="344">
        <v>50</v>
      </c>
    </row>
    <row r="140" spans="1:7" ht="26.25" thickBot="1">
      <c r="A140" s="312" t="s">
        <v>865</v>
      </c>
      <c r="B140" s="317" t="s">
        <v>706</v>
      </c>
      <c r="C140" s="308" t="s">
        <v>276</v>
      </c>
      <c r="D140" s="1335">
        <v>7000</v>
      </c>
      <c r="E140" s="1336"/>
      <c r="F140" s="323">
        <v>7000</v>
      </c>
      <c r="G140" s="354">
        <v>7000</v>
      </c>
    </row>
    <row r="141" spans="1:7" ht="47.25" customHeight="1" thickBot="1">
      <c r="A141" s="1289" t="s">
        <v>21</v>
      </c>
      <c r="B141" s="1290"/>
      <c r="C141" s="1290"/>
      <c r="D141" s="1290"/>
      <c r="E141" s="1291"/>
      <c r="F141" s="1291"/>
      <c r="G141" s="345"/>
    </row>
    <row r="142" spans="1:7" ht="27" customHeight="1" thickBot="1">
      <c r="A142" s="1305" t="s">
        <v>371</v>
      </c>
      <c r="B142" s="1306"/>
      <c r="C142" s="1306"/>
      <c r="D142" s="1306"/>
      <c r="E142" s="1307"/>
      <c r="F142" s="1307"/>
      <c r="G142" s="346"/>
    </row>
    <row r="143" spans="1:7" ht="14.25" thickBot="1">
      <c r="A143" s="1305" t="s">
        <v>274</v>
      </c>
      <c r="B143" s="1306"/>
      <c r="C143" s="1306"/>
      <c r="D143" s="1306"/>
      <c r="E143" s="1307"/>
      <c r="F143" s="1307"/>
      <c r="G143" s="346"/>
    </row>
    <row r="144" spans="1:7" ht="13.5" thickBot="1">
      <c r="A144" s="306" t="s">
        <v>866</v>
      </c>
      <c r="B144" s="317" t="s">
        <v>533</v>
      </c>
      <c r="C144" s="308" t="s">
        <v>276</v>
      </c>
      <c r="D144" s="1287">
        <v>350</v>
      </c>
      <c r="E144" s="1288"/>
      <c r="F144" s="309">
        <v>300</v>
      </c>
      <c r="G144" s="344">
        <v>450</v>
      </c>
    </row>
    <row r="145" spans="1:7" ht="13.5" thickBot="1">
      <c r="A145" s="306" t="s">
        <v>237</v>
      </c>
      <c r="B145" s="317" t="s">
        <v>534</v>
      </c>
      <c r="C145" s="308" t="s">
        <v>276</v>
      </c>
      <c r="D145" s="1287">
        <v>17</v>
      </c>
      <c r="E145" s="1288"/>
      <c r="F145" s="309">
        <v>20</v>
      </c>
      <c r="G145" s="344">
        <v>15</v>
      </c>
    </row>
    <row r="146" spans="1:7" ht="26.25" thickBot="1">
      <c r="A146" s="306" t="s">
        <v>777</v>
      </c>
      <c r="B146" s="317" t="s">
        <v>535</v>
      </c>
      <c r="C146" s="308" t="s">
        <v>276</v>
      </c>
      <c r="D146" s="1287">
        <v>3</v>
      </c>
      <c r="E146" s="1288"/>
      <c r="F146" s="309">
        <v>3</v>
      </c>
      <c r="G146" s="344">
        <v>2</v>
      </c>
    </row>
    <row r="147" spans="1:7" ht="13.5" thickBot="1">
      <c r="A147" s="306" t="s">
        <v>778</v>
      </c>
      <c r="B147" s="317" t="s">
        <v>779</v>
      </c>
      <c r="C147" s="308" t="s">
        <v>446</v>
      </c>
      <c r="D147" s="1287">
        <v>45</v>
      </c>
      <c r="E147" s="1288"/>
      <c r="F147" s="309">
        <v>50</v>
      </c>
      <c r="G147" s="344">
        <v>40</v>
      </c>
    </row>
    <row r="148" spans="1:7" ht="13.5" thickBot="1">
      <c r="A148" s="1300" t="s">
        <v>112</v>
      </c>
      <c r="B148" s="1301"/>
      <c r="C148" s="1301"/>
      <c r="D148" s="1301"/>
      <c r="E148" s="1302"/>
      <c r="F148" s="1302"/>
      <c r="G148" s="347"/>
    </row>
    <row r="149" spans="1:7" ht="27" customHeight="1" thickBot="1">
      <c r="A149" s="1309" t="s">
        <v>314</v>
      </c>
      <c r="B149" s="1310"/>
      <c r="C149" s="1310"/>
      <c r="D149" s="1310"/>
      <c r="E149" s="1311"/>
      <c r="F149" s="1311"/>
      <c r="G149" s="348"/>
    </row>
    <row r="150" spans="1:7" ht="13.5" thickBot="1">
      <c r="A150" s="312" t="s">
        <v>867</v>
      </c>
      <c r="B150" s="317" t="s">
        <v>532</v>
      </c>
      <c r="C150" s="308" t="s">
        <v>276</v>
      </c>
      <c r="D150" s="1287">
        <v>2800</v>
      </c>
      <c r="E150" s="1288"/>
      <c r="F150" s="309">
        <v>3000</v>
      </c>
      <c r="G150" s="344">
        <v>2750</v>
      </c>
    </row>
    <row r="151" spans="1:7" ht="13.5" thickBot="1">
      <c r="A151" s="312" t="s">
        <v>868</v>
      </c>
      <c r="B151" s="317" t="s">
        <v>588</v>
      </c>
      <c r="C151" s="308" t="s">
        <v>276</v>
      </c>
      <c r="D151" s="1287">
        <v>550</v>
      </c>
      <c r="E151" s="1288"/>
      <c r="F151" s="309">
        <v>600</v>
      </c>
      <c r="G151" s="344">
        <v>500</v>
      </c>
    </row>
    <row r="152" spans="1:7" ht="13.5" thickBot="1">
      <c r="A152" s="312" t="s">
        <v>240</v>
      </c>
      <c r="B152" s="317" t="s">
        <v>96</v>
      </c>
      <c r="C152" s="308" t="s">
        <v>813</v>
      </c>
      <c r="D152" s="1287">
        <v>150</v>
      </c>
      <c r="E152" s="1288"/>
      <c r="F152" s="309">
        <v>150</v>
      </c>
      <c r="G152" s="344">
        <v>50</v>
      </c>
    </row>
    <row r="153" spans="1:7" ht="13.5" thickBot="1">
      <c r="A153" s="312" t="s">
        <v>227</v>
      </c>
      <c r="B153" s="317" t="s">
        <v>238</v>
      </c>
      <c r="C153" s="308" t="s">
        <v>812</v>
      </c>
      <c r="D153" s="1287">
        <v>51000</v>
      </c>
      <c r="E153" s="1288"/>
      <c r="F153" s="309">
        <v>53000</v>
      </c>
      <c r="G153" s="344">
        <v>50000</v>
      </c>
    </row>
    <row r="154" spans="1:7" ht="54" customHeight="1" thickBot="1">
      <c r="A154" s="1337" t="s">
        <v>869</v>
      </c>
      <c r="B154" s="1338"/>
      <c r="C154" s="1338"/>
      <c r="D154" s="1338"/>
      <c r="E154" s="1307"/>
      <c r="F154" s="1307"/>
      <c r="G154" s="346"/>
    </row>
    <row r="155" spans="1:7" ht="14.25" thickBot="1">
      <c r="A155" s="1305" t="s">
        <v>274</v>
      </c>
      <c r="B155" s="1306"/>
      <c r="C155" s="1306"/>
      <c r="D155" s="1306"/>
      <c r="E155" s="1307"/>
      <c r="F155" s="1307"/>
      <c r="G155" s="346"/>
    </row>
    <row r="156" spans="1:7" ht="13.5" thickBot="1">
      <c r="A156" s="306" t="s">
        <v>228</v>
      </c>
      <c r="B156" s="317" t="s">
        <v>604</v>
      </c>
      <c r="C156" s="308" t="s">
        <v>276</v>
      </c>
      <c r="D156" s="1287">
        <v>7</v>
      </c>
      <c r="E156" s="1288"/>
      <c r="F156" s="309">
        <v>7</v>
      </c>
      <c r="G156" s="344">
        <v>7</v>
      </c>
    </row>
    <row r="157" spans="1:7" ht="13.5" thickBot="1">
      <c r="A157" s="306" t="s">
        <v>229</v>
      </c>
      <c r="B157" s="317" t="s">
        <v>58</v>
      </c>
      <c r="C157" s="308" t="s">
        <v>276</v>
      </c>
      <c r="D157" s="1287">
        <v>1500</v>
      </c>
      <c r="E157" s="1288"/>
      <c r="F157" s="309">
        <v>1500</v>
      </c>
      <c r="G157" s="344">
        <v>800</v>
      </c>
    </row>
    <row r="158" spans="1:7" ht="13.5" thickBot="1">
      <c r="A158" s="1300" t="s">
        <v>112</v>
      </c>
      <c r="B158" s="1301"/>
      <c r="C158" s="1301"/>
      <c r="D158" s="1301"/>
      <c r="E158" s="1302"/>
      <c r="F158" s="1302"/>
      <c r="G158" s="347"/>
    </row>
    <row r="159" spans="1:7" ht="27" customHeight="1" thickBot="1">
      <c r="A159" s="1309" t="s">
        <v>317</v>
      </c>
      <c r="B159" s="1310"/>
      <c r="C159" s="1310"/>
      <c r="D159" s="1310"/>
      <c r="E159" s="1311"/>
      <c r="F159" s="1311"/>
      <c r="G159" s="348"/>
    </row>
    <row r="160" spans="1:7" ht="13.5" thickBot="1">
      <c r="A160" s="311" t="s">
        <v>824</v>
      </c>
      <c r="B160" s="317" t="s">
        <v>201</v>
      </c>
      <c r="C160" s="308" t="s">
        <v>276</v>
      </c>
      <c r="D160" s="1287">
        <v>140</v>
      </c>
      <c r="E160" s="1288"/>
      <c r="F160" s="309">
        <v>120</v>
      </c>
      <c r="G160" s="344">
        <v>150</v>
      </c>
    </row>
    <row r="161" spans="1:7" ht="13.5" thickBot="1">
      <c r="A161" s="310" t="s">
        <v>825</v>
      </c>
      <c r="B161" s="317" t="s">
        <v>638</v>
      </c>
      <c r="C161" s="308" t="s">
        <v>276</v>
      </c>
      <c r="D161" s="1287">
        <v>35</v>
      </c>
      <c r="E161" s="1288"/>
      <c r="F161" s="309">
        <v>40</v>
      </c>
      <c r="G161" s="344">
        <v>30</v>
      </c>
    </row>
    <row r="162" spans="1:7" ht="13.5" thickBot="1">
      <c r="A162" s="312" t="s">
        <v>870</v>
      </c>
      <c r="B162" s="317" t="s">
        <v>126</v>
      </c>
      <c r="C162" s="308" t="s">
        <v>276</v>
      </c>
      <c r="D162" s="1287">
        <v>20</v>
      </c>
      <c r="E162" s="1288"/>
      <c r="F162" s="309">
        <v>20</v>
      </c>
      <c r="G162" s="344">
        <v>25</v>
      </c>
    </row>
    <row r="163" spans="1:7" ht="13.5" thickBot="1">
      <c r="A163" s="312" t="s">
        <v>780</v>
      </c>
      <c r="B163" s="317" t="s">
        <v>177</v>
      </c>
      <c r="C163" s="308" t="s">
        <v>813</v>
      </c>
      <c r="D163" s="1287">
        <v>20</v>
      </c>
      <c r="E163" s="1288"/>
      <c r="F163" s="309">
        <v>20</v>
      </c>
      <c r="G163" s="344">
        <v>18</v>
      </c>
    </row>
    <row r="164" spans="1:7" ht="13.5" thickBot="1">
      <c r="A164" s="310" t="s">
        <v>176</v>
      </c>
      <c r="B164" s="317" t="s">
        <v>178</v>
      </c>
      <c r="C164" s="308" t="s">
        <v>276</v>
      </c>
      <c r="D164" s="1287">
        <v>0</v>
      </c>
      <c r="E164" s="1288"/>
      <c r="F164" s="309">
        <v>2</v>
      </c>
      <c r="G164" s="344">
        <v>9</v>
      </c>
    </row>
    <row r="165" spans="1:7" ht="67.5" customHeight="1" thickBot="1">
      <c r="A165" s="1309" t="s">
        <v>465</v>
      </c>
      <c r="B165" s="1310"/>
      <c r="C165" s="1310"/>
      <c r="D165" s="1310"/>
      <c r="E165" s="1311"/>
      <c r="F165" s="1311"/>
      <c r="G165" s="348"/>
    </row>
    <row r="166" spans="1:7" ht="13.5" thickBot="1">
      <c r="A166" s="312" t="s">
        <v>127</v>
      </c>
      <c r="B166" s="317" t="s">
        <v>128</v>
      </c>
      <c r="C166" s="308" t="s">
        <v>276</v>
      </c>
      <c r="D166" s="1287">
        <v>20</v>
      </c>
      <c r="E166" s="1288"/>
      <c r="F166" s="309">
        <v>23</v>
      </c>
      <c r="G166" s="344">
        <v>18</v>
      </c>
    </row>
    <row r="167" spans="1:7" ht="26.25" thickBot="1">
      <c r="A167" s="312" t="s">
        <v>179</v>
      </c>
      <c r="B167" s="317" t="s">
        <v>129</v>
      </c>
      <c r="C167" s="308" t="s">
        <v>276</v>
      </c>
      <c r="D167" s="1287">
        <v>10</v>
      </c>
      <c r="E167" s="1288"/>
      <c r="F167" s="309">
        <v>10</v>
      </c>
      <c r="G167" s="344">
        <v>10</v>
      </c>
    </row>
    <row r="168" spans="1:7" ht="26.25" thickBot="1">
      <c r="A168" s="312" t="s">
        <v>180</v>
      </c>
      <c r="B168" s="317" t="s">
        <v>130</v>
      </c>
      <c r="C168" s="308" t="s">
        <v>276</v>
      </c>
      <c r="D168" s="1287">
        <v>25</v>
      </c>
      <c r="E168" s="1288"/>
      <c r="F168" s="309">
        <v>25</v>
      </c>
      <c r="G168" s="344">
        <v>25</v>
      </c>
    </row>
    <row r="169" spans="1:7" ht="26.25" thickBot="1">
      <c r="A169" s="312" t="s">
        <v>181</v>
      </c>
      <c r="B169" s="317" t="s">
        <v>131</v>
      </c>
      <c r="C169" s="308" t="s">
        <v>276</v>
      </c>
      <c r="D169" s="1287">
        <v>10</v>
      </c>
      <c r="E169" s="1288"/>
      <c r="F169" s="309">
        <v>10</v>
      </c>
      <c r="G169" s="344">
        <v>10</v>
      </c>
    </row>
    <row r="170" spans="1:7" ht="13.5" thickBot="1">
      <c r="A170" s="312" t="s">
        <v>508</v>
      </c>
      <c r="B170" s="317" t="s">
        <v>132</v>
      </c>
      <c r="C170" s="308" t="s">
        <v>276</v>
      </c>
      <c r="D170" s="1287">
        <v>20</v>
      </c>
      <c r="E170" s="1288"/>
      <c r="F170" s="309">
        <v>30</v>
      </c>
      <c r="G170" s="344">
        <v>15</v>
      </c>
    </row>
    <row r="171" spans="1:7" ht="31.5" customHeight="1" thickBot="1">
      <c r="A171" s="1289" t="s">
        <v>120</v>
      </c>
      <c r="B171" s="1290"/>
      <c r="C171" s="1290"/>
      <c r="D171" s="1290"/>
      <c r="E171" s="1291"/>
      <c r="F171" s="1291"/>
      <c r="G171" s="345"/>
    </row>
    <row r="172" spans="1:7" ht="40.5" customHeight="1" thickBot="1">
      <c r="A172" s="1305" t="s">
        <v>871</v>
      </c>
      <c r="B172" s="1306"/>
      <c r="C172" s="1306"/>
      <c r="D172" s="1306"/>
      <c r="E172" s="1307"/>
      <c r="F172" s="1307"/>
      <c r="G172" s="346"/>
    </row>
    <row r="173" spans="1:7" ht="14.25" thickBot="1">
      <c r="A173" s="1305" t="s">
        <v>274</v>
      </c>
      <c r="B173" s="1306"/>
      <c r="C173" s="1306"/>
      <c r="D173" s="1306"/>
      <c r="E173" s="1307"/>
      <c r="F173" s="1307"/>
      <c r="G173" s="346"/>
    </row>
    <row r="174" spans="1:7" ht="41.25" customHeight="1" thickBot="1">
      <c r="A174" s="330" t="s">
        <v>189</v>
      </c>
      <c r="B174" s="339" t="s">
        <v>639</v>
      </c>
      <c r="C174" s="340" t="s">
        <v>446</v>
      </c>
      <c r="D174" s="338">
        <v>85</v>
      </c>
      <c r="E174" s="331"/>
      <c r="F174" s="338">
        <v>85</v>
      </c>
      <c r="G174" s="355">
        <v>85</v>
      </c>
    </row>
    <row r="175" spans="1:7" ht="13.5" thickBot="1">
      <c r="A175" s="1300" t="s">
        <v>112</v>
      </c>
      <c r="B175" s="1301"/>
      <c r="C175" s="1301"/>
      <c r="D175" s="1301"/>
      <c r="E175" s="1302"/>
      <c r="F175" s="1302"/>
      <c r="G175" s="347"/>
    </row>
    <row r="176" spans="1:7" ht="27" customHeight="1" thickBot="1">
      <c r="A176" s="1309" t="s">
        <v>434</v>
      </c>
      <c r="B176" s="1310"/>
      <c r="C176" s="1310"/>
      <c r="D176" s="1310"/>
      <c r="E176" s="1311"/>
      <c r="F176" s="1311"/>
      <c r="G176" s="348"/>
    </row>
    <row r="177" spans="1:7" ht="13.5" thickBot="1">
      <c r="A177" s="312" t="s">
        <v>85</v>
      </c>
      <c r="B177" s="307" t="s">
        <v>833</v>
      </c>
      <c r="C177" s="308" t="s">
        <v>276</v>
      </c>
      <c r="D177" s="1287">
        <v>7</v>
      </c>
      <c r="E177" s="1288"/>
      <c r="F177" s="309">
        <v>8</v>
      </c>
      <c r="G177" s="344">
        <v>7</v>
      </c>
    </row>
    <row r="178" spans="1:7" ht="26.25" thickBot="1">
      <c r="A178" s="312" t="s">
        <v>190</v>
      </c>
      <c r="B178" s="307" t="s">
        <v>0</v>
      </c>
      <c r="C178" s="308" t="s">
        <v>276</v>
      </c>
      <c r="D178" s="1287">
        <v>14</v>
      </c>
      <c r="E178" s="1288"/>
      <c r="F178" s="309">
        <v>14</v>
      </c>
      <c r="G178" s="344">
        <v>14</v>
      </c>
    </row>
    <row r="179" spans="1:7" ht="13.5" thickBot="1">
      <c r="A179" s="312" t="s">
        <v>510</v>
      </c>
      <c r="B179" s="307" t="s">
        <v>511</v>
      </c>
      <c r="C179" s="308" t="s">
        <v>276</v>
      </c>
      <c r="D179" s="1287">
        <v>2</v>
      </c>
      <c r="E179" s="1288"/>
      <c r="F179" s="309">
        <v>2</v>
      </c>
      <c r="G179" s="344">
        <v>1</v>
      </c>
    </row>
    <row r="180" spans="1:7" ht="40.5" customHeight="1" thickBot="1">
      <c r="A180" s="1305" t="s">
        <v>435</v>
      </c>
      <c r="B180" s="1306"/>
      <c r="C180" s="1306"/>
      <c r="D180" s="1306"/>
      <c r="E180" s="1307"/>
      <c r="F180" s="1307"/>
      <c r="G180" s="346"/>
    </row>
    <row r="181" spans="1:7" ht="14.25" thickBot="1">
      <c r="A181" s="1305" t="s">
        <v>274</v>
      </c>
      <c r="B181" s="1306"/>
      <c r="C181" s="1306"/>
      <c r="D181" s="1306"/>
      <c r="E181" s="1307"/>
      <c r="F181" s="1307"/>
      <c r="G181" s="346"/>
    </row>
    <row r="182" spans="1:7" ht="34.5" customHeight="1" thickBot="1">
      <c r="A182" s="1312" t="s">
        <v>872</v>
      </c>
      <c r="B182" s="317" t="s">
        <v>835</v>
      </c>
      <c r="C182" s="308" t="s">
        <v>276</v>
      </c>
      <c r="D182" s="1287">
        <v>2</v>
      </c>
      <c r="E182" s="1288"/>
      <c r="F182" s="309">
        <v>3</v>
      </c>
      <c r="G182" s="344">
        <v>2</v>
      </c>
    </row>
    <row r="183" spans="1:7" ht="13.5" thickBot="1">
      <c r="A183" s="1314"/>
      <c r="B183" s="317" t="s">
        <v>836</v>
      </c>
      <c r="C183" s="308" t="s">
        <v>276</v>
      </c>
      <c r="D183" s="1287">
        <v>24</v>
      </c>
      <c r="E183" s="1288"/>
      <c r="F183" s="309">
        <v>36</v>
      </c>
      <c r="G183" s="344">
        <v>24</v>
      </c>
    </row>
    <row r="184" spans="1:7" ht="13.5" thickBot="1">
      <c r="A184" s="1300" t="s">
        <v>112</v>
      </c>
      <c r="B184" s="1301"/>
      <c r="C184" s="1301"/>
      <c r="D184" s="1301"/>
      <c r="E184" s="1302"/>
      <c r="F184" s="1302"/>
      <c r="G184" s="347"/>
    </row>
    <row r="185" spans="1:7" ht="40.5" customHeight="1" thickBot="1">
      <c r="A185" s="1309" t="s">
        <v>256</v>
      </c>
      <c r="B185" s="1310"/>
      <c r="C185" s="1310"/>
      <c r="D185" s="1310"/>
      <c r="E185" s="1311"/>
      <c r="F185" s="1311"/>
      <c r="G185" s="348"/>
    </row>
    <row r="186" spans="1:7" ht="26.25" thickBot="1">
      <c r="A186" s="312" t="s">
        <v>873</v>
      </c>
      <c r="B186" s="307" t="s">
        <v>784</v>
      </c>
      <c r="C186" s="308" t="s">
        <v>276</v>
      </c>
      <c r="D186" s="1287">
        <v>6</v>
      </c>
      <c r="E186" s="1288"/>
      <c r="F186" s="309">
        <v>8</v>
      </c>
      <c r="G186" s="344">
        <v>6</v>
      </c>
    </row>
    <row r="187" spans="1:7" ht="26.25" thickBot="1">
      <c r="A187" s="312" t="s">
        <v>51</v>
      </c>
      <c r="B187" s="307" t="s">
        <v>52</v>
      </c>
      <c r="C187" s="308" t="s">
        <v>276</v>
      </c>
      <c r="D187" s="1287">
        <v>2</v>
      </c>
      <c r="E187" s="1288"/>
      <c r="F187" s="309">
        <v>3</v>
      </c>
      <c r="G187" s="344">
        <v>2</v>
      </c>
    </row>
    <row r="188" spans="1:7" ht="14.25" thickBot="1">
      <c r="A188" s="1305" t="s">
        <v>485</v>
      </c>
      <c r="B188" s="1306"/>
      <c r="C188" s="1306"/>
      <c r="D188" s="1306"/>
      <c r="E188" s="1307"/>
      <c r="F188" s="1307"/>
      <c r="G188" s="346"/>
    </row>
    <row r="189" spans="1:7" ht="14.25" thickBot="1">
      <c r="A189" s="1305" t="s">
        <v>274</v>
      </c>
      <c r="B189" s="1306"/>
      <c r="C189" s="1306"/>
      <c r="D189" s="1306"/>
      <c r="E189" s="1307"/>
      <c r="F189" s="1307"/>
      <c r="G189" s="346"/>
    </row>
    <row r="190" spans="1:7" ht="13.5" thickBot="1">
      <c r="A190" s="306" t="s">
        <v>257</v>
      </c>
      <c r="B190" s="307" t="s">
        <v>436</v>
      </c>
      <c r="C190" s="308" t="s">
        <v>446</v>
      </c>
      <c r="D190" s="1324">
        <v>2</v>
      </c>
      <c r="E190" s="1325"/>
      <c r="F190" s="315">
        <v>2</v>
      </c>
      <c r="G190" s="350">
        <v>2</v>
      </c>
    </row>
    <row r="191" spans="1:7" ht="26.25" thickBot="1">
      <c r="A191" s="306" t="s">
        <v>874</v>
      </c>
      <c r="B191" s="307" t="s">
        <v>258</v>
      </c>
      <c r="C191" s="308" t="s">
        <v>276</v>
      </c>
      <c r="D191" s="1287">
        <v>50</v>
      </c>
      <c r="E191" s="1288"/>
      <c r="F191" s="309">
        <v>50</v>
      </c>
      <c r="G191" s="344">
        <v>50</v>
      </c>
    </row>
    <row r="192" spans="1:7" ht="13.5" thickBot="1">
      <c r="A192" s="306" t="s">
        <v>810</v>
      </c>
      <c r="B192" s="307" t="s">
        <v>657</v>
      </c>
      <c r="C192" s="308" t="s">
        <v>446</v>
      </c>
      <c r="D192" s="1287">
        <v>100</v>
      </c>
      <c r="E192" s="1288"/>
      <c r="F192" s="309">
        <v>100</v>
      </c>
      <c r="G192" s="344">
        <v>100</v>
      </c>
    </row>
    <row r="193" spans="1:7" ht="13.5" thickBot="1">
      <c r="A193" s="306" t="s">
        <v>875</v>
      </c>
      <c r="B193" s="307" t="s">
        <v>679</v>
      </c>
      <c r="C193" s="308" t="s">
        <v>276</v>
      </c>
      <c r="D193" s="1287">
        <v>5</v>
      </c>
      <c r="E193" s="1288"/>
      <c r="F193" s="309">
        <v>5</v>
      </c>
      <c r="G193" s="344">
        <v>5</v>
      </c>
    </row>
    <row r="194" spans="1:7" ht="13.5" thickBot="1">
      <c r="A194" s="1300" t="s">
        <v>112</v>
      </c>
      <c r="B194" s="1301"/>
      <c r="C194" s="1301"/>
      <c r="D194" s="1301"/>
      <c r="E194" s="1302"/>
      <c r="F194" s="1302"/>
      <c r="G194" s="347"/>
    </row>
    <row r="195" spans="1:7" ht="27" customHeight="1" thickBot="1">
      <c r="A195" s="1309" t="s">
        <v>427</v>
      </c>
      <c r="B195" s="1310"/>
      <c r="C195" s="1310"/>
      <c r="D195" s="1310"/>
      <c r="E195" s="1311"/>
      <c r="F195" s="1311"/>
      <c r="G195" s="348"/>
    </row>
    <row r="196" spans="1:7" ht="13.5" thickBot="1">
      <c r="A196" s="312" t="s">
        <v>300</v>
      </c>
      <c r="B196" s="307" t="s">
        <v>483</v>
      </c>
      <c r="C196" s="308" t="s">
        <v>276</v>
      </c>
      <c r="D196" s="1287">
        <v>4</v>
      </c>
      <c r="E196" s="1288"/>
      <c r="F196" s="309">
        <v>4</v>
      </c>
      <c r="G196" s="344">
        <v>3</v>
      </c>
    </row>
    <row r="197" spans="1:7" ht="13.5" thickBot="1">
      <c r="A197" s="312" t="s">
        <v>39</v>
      </c>
      <c r="B197" s="307" t="s">
        <v>104</v>
      </c>
      <c r="C197" s="308" t="s">
        <v>244</v>
      </c>
      <c r="D197" s="1287" t="s">
        <v>822</v>
      </c>
      <c r="E197" s="1288"/>
      <c r="F197" s="309" t="s">
        <v>822</v>
      </c>
      <c r="G197" s="344" t="s">
        <v>822</v>
      </c>
    </row>
    <row r="198" spans="1:7" ht="26.25" thickBot="1">
      <c r="A198" s="312" t="s">
        <v>876</v>
      </c>
      <c r="B198" s="307" t="s">
        <v>877</v>
      </c>
      <c r="C198" s="308" t="s">
        <v>276</v>
      </c>
      <c r="D198" s="1287">
        <v>3</v>
      </c>
      <c r="E198" s="1288"/>
      <c r="F198" s="309">
        <v>4</v>
      </c>
      <c r="G198" s="344">
        <v>2</v>
      </c>
    </row>
    <row r="199" spans="1:7" ht="27" customHeight="1" thickBot="1">
      <c r="A199" s="1309" t="s">
        <v>878</v>
      </c>
      <c r="B199" s="1310"/>
      <c r="C199" s="1310"/>
      <c r="D199" s="1310"/>
      <c r="E199" s="1311"/>
      <c r="F199" s="1311"/>
      <c r="G199" s="348"/>
    </row>
    <row r="200" spans="1:7" ht="13.5" thickBot="1">
      <c r="A200" s="312" t="s">
        <v>671</v>
      </c>
      <c r="B200" s="307" t="s">
        <v>484</v>
      </c>
      <c r="C200" s="308" t="s">
        <v>276</v>
      </c>
      <c r="D200" s="1287">
        <v>10</v>
      </c>
      <c r="E200" s="1288"/>
      <c r="F200" s="309">
        <v>10</v>
      </c>
      <c r="G200" s="344">
        <v>5</v>
      </c>
    </row>
    <row r="201" spans="1:7" ht="39" thickBot="1">
      <c r="A201" s="312" t="s">
        <v>879</v>
      </c>
      <c r="B201" s="307" t="s">
        <v>675</v>
      </c>
      <c r="C201" s="308" t="s">
        <v>276</v>
      </c>
      <c r="D201" s="1287">
        <v>5</v>
      </c>
      <c r="E201" s="1288"/>
      <c r="F201" s="309">
        <v>5</v>
      </c>
      <c r="G201" s="344">
        <v>5</v>
      </c>
    </row>
    <row r="202" spans="1:7" ht="31.5" customHeight="1" thickBot="1">
      <c r="A202" s="1289" t="s">
        <v>53</v>
      </c>
      <c r="B202" s="1290"/>
      <c r="C202" s="1290"/>
      <c r="D202" s="1290"/>
      <c r="E202" s="1291"/>
      <c r="F202" s="1291"/>
      <c r="G202" s="345"/>
    </row>
    <row r="203" spans="1:7" ht="40.5" customHeight="1" thickBot="1">
      <c r="A203" s="1305" t="s">
        <v>54</v>
      </c>
      <c r="B203" s="1306"/>
      <c r="C203" s="1306"/>
      <c r="D203" s="1306"/>
      <c r="E203" s="1307"/>
      <c r="F203" s="1307"/>
      <c r="G203" s="346"/>
    </row>
    <row r="204" spans="1:7" ht="14.25" thickBot="1">
      <c r="A204" s="1305" t="s">
        <v>274</v>
      </c>
      <c r="B204" s="1306"/>
      <c r="C204" s="1306"/>
      <c r="D204" s="1306"/>
      <c r="E204" s="1307"/>
      <c r="F204" s="1307"/>
      <c r="G204" s="346"/>
    </row>
    <row r="205" spans="1:7" ht="13.5" thickBot="1">
      <c r="A205" s="306" t="s">
        <v>55</v>
      </c>
      <c r="B205" s="317" t="s">
        <v>56</v>
      </c>
      <c r="C205" s="308" t="s">
        <v>446</v>
      </c>
      <c r="D205" s="1287">
        <v>90</v>
      </c>
      <c r="E205" s="1288"/>
      <c r="F205" s="309">
        <v>90</v>
      </c>
      <c r="G205" s="344">
        <v>90</v>
      </c>
    </row>
    <row r="206" spans="1:7" ht="13.5" thickBot="1">
      <c r="A206" s="306" t="s">
        <v>337</v>
      </c>
      <c r="B206" s="317" t="s">
        <v>299</v>
      </c>
      <c r="C206" s="308" t="s">
        <v>276</v>
      </c>
      <c r="D206" s="1287">
        <v>100</v>
      </c>
      <c r="E206" s="1288"/>
      <c r="F206" s="309">
        <v>100</v>
      </c>
      <c r="G206" s="344">
        <v>105</v>
      </c>
    </row>
    <row r="207" spans="1:7" ht="13.5" thickBot="1">
      <c r="A207" s="306" t="s">
        <v>880</v>
      </c>
      <c r="B207" s="317" t="s">
        <v>197</v>
      </c>
      <c r="C207" s="308" t="s">
        <v>276</v>
      </c>
      <c r="D207" s="1287">
        <v>210</v>
      </c>
      <c r="E207" s="1288"/>
      <c r="F207" s="309">
        <v>210</v>
      </c>
      <c r="G207" s="344">
        <v>215</v>
      </c>
    </row>
    <row r="208" spans="1:7" ht="13.5" thickBot="1">
      <c r="A208" s="306" t="s">
        <v>442</v>
      </c>
      <c r="B208" s="317" t="s">
        <v>396</v>
      </c>
      <c r="C208" s="308" t="s">
        <v>276</v>
      </c>
      <c r="D208" s="1287">
        <v>1200</v>
      </c>
      <c r="E208" s="1288"/>
      <c r="F208" s="309">
        <v>1200</v>
      </c>
      <c r="G208" s="344">
        <v>1190</v>
      </c>
    </row>
    <row r="209" spans="1:7" ht="13.5" thickBot="1">
      <c r="A209" s="306" t="s">
        <v>661</v>
      </c>
      <c r="B209" s="317" t="s">
        <v>728</v>
      </c>
      <c r="C209" s="308" t="s">
        <v>276</v>
      </c>
      <c r="D209" s="1287">
        <v>110</v>
      </c>
      <c r="E209" s="1288"/>
      <c r="F209" s="309">
        <v>95</v>
      </c>
      <c r="G209" s="344">
        <v>110</v>
      </c>
    </row>
    <row r="210" spans="1:7" ht="13.5" thickBot="1">
      <c r="A210" s="306" t="s">
        <v>788</v>
      </c>
      <c r="B210" s="317" t="s">
        <v>729</v>
      </c>
      <c r="C210" s="308" t="s">
        <v>276</v>
      </c>
      <c r="D210" s="1287">
        <v>10200</v>
      </c>
      <c r="E210" s="1288"/>
      <c r="F210" s="309">
        <v>10200</v>
      </c>
      <c r="G210" s="344">
        <v>10100</v>
      </c>
    </row>
    <row r="211" spans="1:7" ht="13.5" thickBot="1">
      <c r="A211" s="1300" t="s">
        <v>112</v>
      </c>
      <c r="B211" s="1301"/>
      <c r="C211" s="1301"/>
      <c r="D211" s="1301"/>
      <c r="E211" s="1302"/>
      <c r="F211" s="1302"/>
      <c r="G211" s="347"/>
    </row>
    <row r="212" spans="1:7" ht="27" customHeight="1" thickBot="1">
      <c r="A212" s="1309" t="s">
        <v>543</v>
      </c>
      <c r="B212" s="1310"/>
      <c r="C212" s="1310"/>
      <c r="D212" s="1310"/>
      <c r="E212" s="1311"/>
      <c r="F212" s="1311"/>
      <c r="G212" s="348"/>
    </row>
    <row r="213" spans="1:7" ht="26.25" thickBot="1">
      <c r="A213" s="312" t="s">
        <v>264</v>
      </c>
      <c r="B213" s="317" t="s">
        <v>819</v>
      </c>
      <c r="C213" s="308" t="s">
        <v>276</v>
      </c>
      <c r="D213" s="1287">
        <v>2</v>
      </c>
      <c r="E213" s="1288"/>
      <c r="F213" s="309">
        <v>2</v>
      </c>
      <c r="G213" s="344">
        <v>2</v>
      </c>
    </row>
    <row r="214" spans="1:7" ht="27" customHeight="1" thickBot="1">
      <c r="A214" s="1309" t="s">
        <v>662</v>
      </c>
      <c r="B214" s="1310"/>
      <c r="C214" s="1310"/>
      <c r="D214" s="1310"/>
      <c r="E214" s="1311"/>
      <c r="F214" s="1311"/>
      <c r="G214" s="348"/>
    </row>
    <row r="215" spans="1:7" ht="13.5" thickBot="1">
      <c r="A215" s="312" t="s">
        <v>881</v>
      </c>
      <c r="B215" s="317" t="s">
        <v>663</v>
      </c>
      <c r="C215" s="308" t="s">
        <v>276</v>
      </c>
      <c r="D215" s="1287">
        <v>3200</v>
      </c>
      <c r="E215" s="1288"/>
      <c r="F215" s="309">
        <v>3200</v>
      </c>
      <c r="G215" s="344">
        <v>3100</v>
      </c>
    </row>
    <row r="216" spans="1:7" ht="13.5" thickBot="1">
      <c r="A216" s="312" t="s">
        <v>664</v>
      </c>
      <c r="B216" s="317" t="s">
        <v>665</v>
      </c>
      <c r="C216" s="308" t="s">
        <v>276</v>
      </c>
      <c r="D216" s="1287">
        <v>45</v>
      </c>
      <c r="E216" s="1288"/>
      <c r="F216" s="309">
        <v>50</v>
      </c>
      <c r="G216" s="344">
        <v>40</v>
      </c>
    </row>
    <row r="217" spans="1:7" ht="42" customHeight="1">
      <c r="A217" s="1339" t="s">
        <v>347</v>
      </c>
      <c r="B217" s="318"/>
      <c r="C217" s="1315" t="s">
        <v>276</v>
      </c>
      <c r="D217" s="1318">
        <v>2600</v>
      </c>
      <c r="E217" s="1319"/>
      <c r="F217" s="1318">
        <v>3000</v>
      </c>
      <c r="G217" s="1359">
        <v>2500</v>
      </c>
    </row>
    <row r="218" spans="1:7" ht="13.5" thickBot="1">
      <c r="A218" s="1340"/>
      <c r="B218" s="317" t="s">
        <v>348</v>
      </c>
      <c r="C218" s="1317"/>
      <c r="D218" s="1320"/>
      <c r="E218" s="1321"/>
      <c r="F218" s="1320"/>
      <c r="G218" s="1359"/>
    </row>
    <row r="219" spans="1:7" ht="13.5" thickBot="1">
      <c r="A219" s="312" t="s">
        <v>306</v>
      </c>
      <c r="B219" s="317" t="s">
        <v>307</v>
      </c>
      <c r="C219" s="308" t="s">
        <v>276</v>
      </c>
      <c r="D219" s="1287">
        <v>1400</v>
      </c>
      <c r="E219" s="1288"/>
      <c r="F219" s="309">
        <v>1400</v>
      </c>
      <c r="G219" s="344">
        <v>1300</v>
      </c>
    </row>
    <row r="220" spans="1:7" ht="13.5" thickBot="1">
      <c r="A220" s="312" t="s">
        <v>882</v>
      </c>
      <c r="B220" s="317" t="s">
        <v>267</v>
      </c>
      <c r="C220" s="308" t="s">
        <v>276</v>
      </c>
      <c r="D220" s="1287">
        <v>1600</v>
      </c>
      <c r="E220" s="1288"/>
      <c r="F220" s="309">
        <v>1600</v>
      </c>
      <c r="G220" s="344">
        <v>1700</v>
      </c>
    </row>
    <row r="221" spans="1:7" ht="13.5" thickBot="1">
      <c r="A221" s="312" t="s">
        <v>575</v>
      </c>
      <c r="B221" s="317" t="s">
        <v>269</v>
      </c>
      <c r="C221" s="308" t="s">
        <v>276</v>
      </c>
      <c r="D221" s="1287">
        <v>110</v>
      </c>
      <c r="E221" s="1288"/>
      <c r="F221" s="309">
        <v>110</v>
      </c>
      <c r="G221" s="344">
        <v>100</v>
      </c>
    </row>
    <row r="222" spans="1:7" ht="13.5" thickBot="1">
      <c r="A222" s="312" t="s">
        <v>577</v>
      </c>
      <c r="B222" s="317" t="s">
        <v>576</v>
      </c>
      <c r="C222" s="308" t="s">
        <v>276</v>
      </c>
      <c r="D222" s="1287">
        <v>480</v>
      </c>
      <c r="E222" s="1288"/>
      <c r="F222" s="309">
        <v>480</v>
      </c>
      <c r="G222" s="344">
        <v>470</v>
      </c>
    </row>
    <row r="223" spans="1:7" ht="40.5" customHeight="1" thickBot="1">
      <c r="A223" s="1309" t="s">
        <v>230</v>
      </c>
      <c r="B223" s="1310"/>
      <c r="C223" s="1310"/>
      <c r="D223" s="1310"/>
      <c r="E223" s="1311"/>
      <c r="F223" s="1311"/>
      <c r="G223" s="348"/>
    </row>
    <row r="224" spans="1:7" ht="13.5" thickBot="1">
      <c r="A224" s="310" t="s">
        <v>883</v>
      </c>
      <c r="B224" s="317" t="s">
        <v>799</v>
      </c>
      <c r="C224" s="308" t="s">
        <v>446</v>
      </c>
      <c r="D224" s="1287">
        <v>80</v>
      </c>
      <c r="E224" s="1288"/>
      <c r="F224" s="309">
        <v>80</v>
      </c>
      <c r="G224" s="344">
        <v>70</v>
      </c>
    </row>
    <row r="225" spans="1:7" ht="13.5" thickBot="1">
      <c r="A225" s="310" t="s">
        <v>798</v>
      </c>
      <c r="B225" s="317" t="s">
        <v>212</v>
      </c>
      <c r="C225" s="308" t="s">
        <v>276</v>
      </c>
      <c r="D225" s="1287">
        <v>17</v>
      </c>
      <c r="E225" s="1288"/>
      <c r="F225" s="309">
        <v>17</v>
      </c>
      <c r="G225" s="344">
        <v>16</v>
      </c>
    </row>
    <row r="226" spans="1:7" ht="13.5" thickBot="1">
      <c r="A226" s="310" t="s">
        <v>800</v>
      </c>
      <c r="B226" s="317" t="s">
        <v>787</v>
      </c>
      <c r="C226" s="308" t="s">
        <v>276</v>
      </c>
      <c r="D226" s="1287">
        <v>2</v>
      </c>
      <c r="E226" s="1288"/>
      <c r="F226" s="309">
        <v>2</v>
      </c>
      <c r="G226" s="344">
        <v>2</v>
      </c>
    </row>
    <row r="227" spans="1:7" ht="13.5" thickBot="1">
      <c r="A227" s="310" t="s">
        <v>884</v>
      </c>
      <c r="B227" s="317" t="s">
        <v>204</v>
      </c>
      <c r="C227" s="308" t="s">
        <v>276</v>
      </c>
      <c r="D227" s="1287">
        <v>6</v>
      </c>
      <c r="E227" s="1288"/>
      <c r="F227" s="309">
        <v>6</v>
      </c>
      <c r="G227" s="344">
        <v>4</v>
      </c>
    </row>
    <row r="228" spans="1:7" ht="13.5" thickBot="1">
      <c r="A228" s="310" t="s">
        <v>885</v>
      </c>
      <c r="B228" s="317" t="s">
        <v>326</v>
      </c>
      <c r="C228" s="308" t="s">
        <v>276</v>
      </c>
      <c r="D228" s="1287">
        <v>6</v>
      </c>
      <c r="E228" s="1288"/>
      <c r="F228" s="309">
        <v>8</v>
      </c>
      <c r="G228" s="344">
        <v>5</v>
      </c>
    </row>
    <row r="229" spans="1:7" ht="13.5" thickBot="1">
      <c r="A229" s="310" t="s">
        <v>216</v>
      </c>
      <c r="B229" s="317" t="s">
        <v>217</v>
      </c>
      <c r="C229" s="308" t="s">
        <v>276</v>
      </c>
      <c r="D229" s="1287">
        <v>2</v>
      </c>
      <c r="E229" s="1288"/>
      <c r="F229" s="309">
        <v>3</v>
      </c>
      <c r="G229" s="344">
        <v>2</v>
      </c>
    </row>
    <row r="230" spans="1:7" ht="39" thickBot="1">
      <c r="A230" s="312" t="s">
        <v>886</v>
      </c>
      <c r="B230" s="317" t="s">
        <v>512</v>
      </c>
      <c r="C230" s="308" t="s">
        <v>276</v>
      </c>
      <c r="D230" s="1287">
        <v>25</v>
      </c>
      <c r="E230" s="1288"/>
      <c r="F230" s="309">
        <v>10</v>
      </c>
      <c r="G230" s="344">
        <v>5</v>
      </c>
    </row>
    <row r="231" spans="1:7" ht="27" customHeight="1" thickBot="1">
      <c r="A231" s="1305" t="s">
        <v>593</v>
      </c>
      <c r="B231" s="1306"/>
      <c r="C231" s="1306"/>
      <c r="D231" s="1306"/>
      <c r="E231" s="1307"/>
      <c r="F231" s="1307"/>
      <c r="G231" s="346"/>
    </row>
    <row r="232" spans="1:7" ht="14.25" thickBot="1">
      <c r="A232" s="1305" t="s">
        <v>274</v>
      </c>
      <c r="B232" s="1306"/>
      <c r="C232" s="1306"/>
      <c r="D232" s="1306"/>
      <c r="E232" s="1307"/>
      <c r="F232" s="1307"/>
      <c r="G232" s="346"/>
    </row>
    <row r="233" spans="1:7" ht="13.5" thickBot="1">
      <c r="A233" s="306" t="s">
        <v>384</v>
      </c>
      <c r="B233" s="317" t="s">
        <v>594</v>
      </c>
      <c r="C233" s="308" t="s">
        <v>276</v>
      </c>
      <c r="D233" s="1287">
        <v>4</v>
      </c>
      <c r="E233" s="1288"/>
      <c r="F233" s="309">
        <v>4</v>
      </c>
      <c r="G233" s="344">
        <v>4</v>
      </c>
    </row>
    <row r="234" spans="1:7" ht="13.5" thickBot="1">
      <c r="A234" s="306" t="s">
        <v>887</v>
      </c>
      <c r="B234" s="317" t="s">
        <v>385</v>
      </c>
      <c r="C234" s="308" t="s">
        <v>276</v>
      </c>
      <c r="D234" s="1287">
        <v>1</v>
      </c>
      <c r="E234" s="1288"/>
      <c r="F234" s="309">
        <v>0</v>
      </c>
      <c r="G234" s="344">
        <v>0</v>
      </c>
    </row>
    <row r="235" spans="1:7" ht="13.5" thickBot="1">
      <c r="A235" s="1300" t="s">
        <v>112</v>
      </c>
      <c r="B235" s="1301"/>
      <c r="C235" s="1301"/>
      <c r="D235" s="1301"/>
      <c r="E235" s="1302"/>
      <c r="F235" s="1302"/>
      <c r="G235" s="347"/>
    </row>
    <row r="236" spans="1:7" ht="27" customHeight="1" thickBot="1">
      <c r="A236" s="1309" t="s">
        <v>574</v>
      </c>
      <c r="B236" s="1310"/>
      <c r="C236" s="1310"/>
      <c r="D236" s="1310"/>
      <c r="E236" s="1311"/>
      <c r="F236" s="1311"/>
      <c r="G236" s="348"/>
    </row>
    <row r="237" spans="1:7" ht="13.5" thickBot="1">
      <c r="A237" s="310" t="s">
        <v>536</v>
      </c>
      <c r="B237" s="317" t="s">
        <v>537</v>
      </c>
      <c r="C237" s="308" t="s">
        <v>276</v>
      </c>
      <c r="D237" s="1287">
        <v>4</v>
      </c>
      <c r="E237" s="1288"/>
      <c r="F237" s="309">
        <v>4</v>
      </c>
      <c r="G237" s="344">
        <v>3</v>
      </c>
    </row>
    <row r="238" spans="1:7" ht="13.5" thickBot="1">
      <c r="A238" s="310" t="s">
        <v>279</v>
      </c>
      <c r="B238" s="317" t="s">
        <v>31</v>
      </c>
      <c r="C238" s="308" t="s">
        <v>276</v>
      </c>
      <c r="D238" s="1287">
        <v>45</v>
      </c>
      <c r="E238" s="1288"/>
      <c r="F238" s="309">
        <v>50</v>
      </c>
      <c r="G238" s="344">
        <v>40</v>
      </c>
    </row>
    <row r="239" spans="1:7" ht="13.5" thickBot="1">
      <c r="A239" s="310" t="s">
        <v>888</v>
      </c>
      <c r="B239" s="317" t="s">
        <v>280</v>
      </c>
      <c r="C239" s="308" t="s">
        <v>276</v>
      </c>
      <c r="D239" s="1287">
        <v>4</v>
      </c>
      <c r="E239" s="1288"/>
      <c r="F239" s="309">
        <v>0</v>
      </c>
      <c r="G239" s="344">
        <v>5</v>
      </c>
    </row>
    <row r="240" spans="1:7" ht="13.5" thickBot="1">
      <c r="A240" s="310" t="s">
        <v>460</v>
      </c>
      <c r="B240" s="317" t="s">
        <v>720</v>
      </c>
      <c r="C240" s="308" t="s">
        <v>276</v>
      </c>
      <c r="D240" s="1287">
        <v>30</v>
      </c>
      <c r="E240" s="1288"/>
      <c r="F240" s="309">
        <v>30</v>
      </c>
      <c r="G240" s="344">
        <v>30</v>
      </c>
    </row>
    <row r="241" spans="1:7" ht="13.5" thickBot="1">
      <c r="A241" s="310" t="s">
        <v>404</v>
      </c>
      <c r="B241" s="317" t="s">
        <v>405</v>
      </c>
      <c r="C241" s="308" t="s">
        <v>276</v>
      </c>
      <c r="D241" s="1287">
        <v>90</v>
      </c>
      <c r="E241" s="1288"/>
      <c r="F241" s="309">
        <v>100</v>
      </c>
      <c r="G241" s="344">
        <v>80</v>
      </c>
    </row>
    <row r="242" spans="1:7" ht="13.5" thickBot="1">
      <c r="A242" s="310" t="s">
        <v>216</v>
      </c>
      <c r="B242" s="317" t="s">
        <v>219</v>
      </c>
      <c r="C242" s="308" t="s">
        <v>276</v>
      </c>
      <c r="D242" s="1287">
        <v>1</v>
      </c>
      <c r="E242" s="1288"/>
      <c r="F242" s="309">
        <v>1</v>
      </c>
      <c r="G242" s="344">
        <v>1</v>
      </c>
    </row>
    <row r="243" spans="1:7" ht="31.5" customHeight="1" thickBot="1">
      <c r="A243" s="1289" t="s">
        <v>147</v>
      </c>
      <c r="B243" s="1290"/>
      <c r="C243" s="1290"/>
      <c r="D243" s="1290"/>
      <c r="E243" s="1291"/>
      <c r="F243" s="1291"/>
      <c r="G243" s="345"/>
    </row>
    <row r="244" spans="1:7" ht="40.5" customHeight="1" thickBot="1">
      <c r="A244" s="1305" t="s">
        <v>713</v>
      </c>
      <c r="B244" s="1306"/>
      <c r="C244" s="1306"/>
      <c r="D244" s="1306"/>
      <c r="E244" s="1307"/>
      <c r="F244" s="1307"/>
      <c r="G244" s="346"/>
    </row>
    <row r="245" spans="1:7" ht="14.25" thickBot="1">
      <c r="A245" s="1305" t="s">
        <v>274</v>
      </c>
      <c r="B245" s="1306"/>
      <c r="C245" s="1306"/>
      <c r="D245" s="1306"/>
      <c r="E245" s="1307"/>
      <c r="F245" s="1307"/>
      <c r="G245" s="346"/>
    </row>
    <row r="246" spans="1:7" ht="13.5" thickBot="1">
      <c r="A246" s="306" t="s">
        <v>501</v>
      </c>
      <c r="B246" s="317" t="s">
        <v>298</v>
      </c>
      <c r="C246" s="308" t="s">
        <v>480</v>
      </c>
      <c r="D246" s="1287">
        <v>7.5</v>
      </c>
      <c r="E246" s="1288"/>
      <c r="F246" s="309">
        <v>7.5</v>
      </c>
      <c r="G246" s="344">
        <v>8</v>
      </c>
    </row>
    <row r="247" spans="1:7" ht="39" thickBot="1">
      <c r="A247" s="306" t="s">
        <v>296</v>
      </c>
      <c r="B247" s="317" t="s">
        <v>281</v>
      </c>
      <c r="C247" s="308" t="s">
        <v>276</v>
      </c>
      <c r="D247" s="1287">
        <v>1</v>
      </c>
      <c r="E247" s="1288"/>
      <c r="F247" s="309">
        <v>1</v>
      </c>
      <c r="G247" s="344">
        <v>1</v>
      </c>
    </row>
    <row r="248" spans="1:7" ht="13.5" thickBot="1">
      <c r="A248" s="306" t="s">
        <v>889</v>
      </c>
      <c r="B248" s="317" t="s">
        <v>282</v>
      </c>
      <c r="C248" s="308" t="s">
        <v>276</v>
      </c>
      <c r="D248" s="1287">
        <v>1</v>
      </c>
      <c r="E248" s="1288"/>
      <c r="F248" s="309">
        <v>0</v>
      </c>
      <c r="G248" s="344">
        <v>0</v>
      </c>
    </row>
    <row r="249" spans="1:7" ht="13.5" thickBot="1">
      <c r="A249" s="1300" t="s">
        <v>112</v>
      </c>
      <c r="B249" s="1301"/>
      <c r="C249" s="1301"/>
      <c r="D249" s="1301"/>
      <c r="E249" s="1302"/>
      <c r="F249" s="1302"/>
      <c r="G249" s="347"/>
    </row>
    <row r="250" spans="1:7" ht="27" customHeight="1" thickBot="1">
      <c r="A250" s="1309" t="s">
        <v>208</v>
      </c>
      <c r="B250" s="1310"/>
      <c r="C250" s="1310"/>
      <c r="D250" s="1310"/>
      <c r="E250" s="1311"/>
      <c r="F250" s="1311"/>
      <c r="G250" s="348"/>
    </row>
    <row r="251" spans="1:7" ht="13.5" thickBot="1">
      <c r="A251" s="310" t="s">
        <v>7</v>
      </c>
      <c r="B251" s="317" t="s">
        <v>8</v>
      </c>
      <c r="C251" s="308" t="s">
        <v>276</v>
      </c>
      <c r="D251" s="1287">
        <v>11</v>
      </c>
      <c r="E251" s="1288"/>
      <c r="F251" s="309">
        <v>11</v>
      </c>
      <c r="G251" s="344">
        <v>11</v>
      </c>
    </row>
    <row r="252" spans="1:7" ht="13.5" thickBot="1">
      <c r="A252" s="310" t="s">
        <v>890</v>
      </c>
      <c r="B252" s="317" t="s">
        <v>14</v>
      </c>
      <c r="C252" s="308" t="s">
        <v>276</v>
      </c>
      <c r="D252" s="1287">
        <v>160</v>
      </c>
      <c r="E252" s="1288"/>
      <c r="F252" s="309">
        <v>170</v>
      </c>
      <c r="G252" s="344">
        <v>150</v>
      </c>
    </row>
    <row r="253" spans="1:7" ht="13.5" thickBot="1">
      <c r="A253" s="310" t="s">
        <v>316</v>
      </c>
      <c r="B253" s="317" t="s">
        <v>15</v>
      </c>
      <c r="C253" s="308" t="s">
        <v>276</v>
      </c>
      <c r="D253" s="1287">
        <v>4500</v>
      </c>
      <c r="E253" s="1288"/>
      <c r="F253" s="309">
        <v>4500</v>
      </c>
      <c r="G253" s="344">
        <v>4000</v>
      </c>
    </row>
    <row r="254" spans="1:7" ht="13.5" thickBot="1">
      <c r="A254" s="310" t="s">
        <v>891</v>
      </c>
      <c r="B254" s="317" t="s">
        <v>260</v>
      </c>
      <c r="C254" s="308" t="s">
        <v>276</v>
      </c>
      <c r="D254" s="1287">
        <v>700</v>
      </c>
      <c r="E254" s="1288"/>
      <c r="F254" s="309">
        <v>700</v>
      </c>
      <c r="G254" s="344">
        <v>700</v>
      </c>
    </row>
    <row r="255" spans="1:7" ht="26.25" thickBot="1">
      <c r="A255" s="312" t="s">
        <v>519</v>
      </c>
      <c r="B255" s="317" t="s">
        <v>17</v>
      </c>
      <c r="C255" s="308" t="s">
        <v>276</v>
      </c>
      <c r="D255" s="1287">
        <v>30</v>
      </c>
      <c r="E255" s="1288"/>
      <c r="F255" s="309">
        <v>30</v>
      </c>
      <c r="G255" s="344">
        <v>25</v>
      </c>
    </row>
    <row r="256" spans="1:7" ht="39" thickBot="1">
      <c r="A256" s="312" t="s">
        <v>520</v>
      </c>
      <c r="B256" s="317" t="s">
        <v>20</v>
      </c>
      <c r="C256" s="308" t="s">
        <v>276</v>
      </c>
      <c r="D256" s="1287">
        <v>20</v>
      </c>
      <c r="E256" s="1288"/>
      <c r="F256" s="309">
        <v>23</v>
      </c>
      <c r="G256" s="344">
        <v>17</v>
      </c>
    </row>
    <row r="257" spans="1:7" ht="27" customHeight="1" thickBot="1">
      <c r="A257" s="1309" t="s">
        <v>9</v>
      </c>
      <c r="B257" s="1310"/>
      <c r="C257" s="1310"/>
      <c r="D257" s="1310"/>
      <c r="E257" s="1311"/>
      <c r="F257" s="1311"/>
      <c r="G257" s="348"/>
    </row>
    <row r="258" spans="1:7" ht="26.25" thickBot="1">
      <c r="A258" s="312" t="s">
        <v>892</v>
      </c>
      <c r="B258" s="317" t="s">
        <v>160</v>
      </c>
      <c r="C258" s="308" t="s">
        <v>446</v>
      </c>
      <c r="D258" s="1287">
        <v>100</v>
      </c>
      <c r="E258" s="1288"/>
      <c r="F258" s="309">
        <v>100</v>
      </c>
      <c r="G258" s="344">
        <v>100</v>
      </c>
    </row>
    <row r="259" spans="1:7" ht="13.5" thickBot="1">
      <c r="A259" s="312" t="s">
        <v>192</v>
      </c>
      <c r="B259" s="317" t="s">
        <v>343</v>
      </c>
      <c r="C259" s="308" t="s">
        <v>276</v>
      </c>
      <c r="D259" s="1287">
        <v>3800</v>
      </c>
      <c r="E259" s="1288"/>
      <c r="F259" s="309">
        <v>3800</v>
      </c>
      <c r="G259" s="344">
        <v>3800</v>
      </c>
    </row>
    <row r="260" spans="1:7" ht="13.5" thickBot="1">
      <c r="A260" s="312" t="s">
        <v>193</v>
      </c>
      <c r="B260" s="317" t="s">
        <v>194</v>
      </c>
      <c r="C260" s="308" t="s">
        <v>276</v>
      </c>
      <c r="D260" s="1287">
        <v>300</v>
      </c>
      <c r="E260" s="1288"/>
      <c r="F260" s="309">
        <v>350</v>
      </c>
      <c r="G260" s="344">
        <v>250</v>
      </c>
    </row>
    <row r="261" spans="1:7" ht="26.25" thickBot="1">
      <c r="A261" s="312" t="s">
        <v>261</v>
      </c>
      <c r="B261" s="317" t="s">
        <v>195</v>
      </c>
      <c r="C261" s="308" t="s">
        <v>276</v>
      </c>
      <c r="D261" s="1287">
        <v>6000</v>
      </c>
      <c r="E261" s="1288"/>
      <c r="F261" s="309">
        <v>6000</v>
      </c>
      <c r="G261" s="344">
        <v>6000</v>
      </c>
    </row>
    <row r="262" spans="1:7" ht="13.5" thickBot="1">
      <c r="A262" s="312" t="s">
        <v>471</v>
      </c>
      <c r="B262" s="317" t="s">
        <v>196</v>
      </c>
      <c r="C262" s="308" t="s">
        <v>446</v>
      </c>
      <c r="D262" s="1287">
        <v>90</v>
      </c>
      <c r="E262" s="1288"/>
      <c r="F262" s="309">
        <v>90</v>
      </c>
      <c r="G262" s="344">
        <v>90</v>
      </c>
    </row>
    <row r="263" spans="1:7" ht="13.5" thickBot="1">
      <c r="A263" s="312" t="s">
        <v>893</v>
      </c>
      <c r="B263" s="317" t="s">
        <v>894</v>
      </c>
      <c r="C263" s="308" t="s">
        <v>276</v>
      </c>
      <c r="D263" s="1287">
        <v>0</v>
      </c>
      <c r="E263" s="1288"/>
      <c r="F263" s="309">
        <v>1</v>
      </c>
      <c r="G263" s="344">
        <v>1</v>
      </c>
    </row>
    <row r="264" spans="1:7" ht="27" customHeight="1" thickBot="1">
      <c r="A264" s="1309" t="s">
        <v>643</v>
      </c>
      <c r="B264" s="1310"/>
      <c r="C264" s="1310"/>
      <c r="D264" s="1310"/>
      <c r="E264" s="1311"/>
      <c r="F264" s="1311"/>
      <c r="G264" s="348"/>
    </row>
    <row r="265" spans="1:7" ht="13.5" thickBot="1">
      <c r="A265" s="312" t="s">
        <v>895</v>
      </c>
      <c r="B265" s="317" t="s">
        <v>613</v>
      </c>
      <c r="C265" s="308" t="s">
        <v>276</v>
      </c>
      <c r="D265" s="1287">
        <v>3</v>
      </c>
      <c r="E265" s="1288"/>
      <c r="F265" s="309">
        <v>3</v>
      </c>
      <c r="G265" s="344">
        <v>3</v>
      </c>
    </row>
    <row r="266" spans="1:7" ht="26.25" thickBot="1">
      <c r="A266" s="312" t="s">
        <v>896</v>
      </c>
      <c r="B266" s="317" t="s">
        <v>26</v>
      </c>
      <c r="C266" s="308" t="s">
        <v>276</v>
      </c>
      <c r="D266" s="1287">
        <v>100</v>
      </c>
      <c r="E266" s="1288"/>
      <c r="F266" s="309">
        <v>100</v>
      </c>
      <c r="G266" s="344">
        <v>100</v>
      </c>
    </row>
    <row r="267" spans="1:7" ht="13.5" thickBot="1">
      <c r="A267" s="312" t="s">
        <v>897</v>
      </c>
      <c r="B267" s="317" t="s">
        <v>27</v>
      </c>
      <c r="C267" s="308" t="s">
        <v>276</v>
      </c>
      <c r="D267" s="1287">
        <v>0</v>
      </c>
      <c r="E267" s="1288"/>
      <c r="F267" s="309">
        <v>0</v>
      </c>
      <c r="G267" s="344">
        <v>0</v>
      </c>
    </row>
    <row r="268" spans="1:7" ht="40.5" customHeight="1" thickBot="1">
      <c r="A268" s="1285" t="s">
        <v>522</v>
      </c>
      <c r="B268" s="1286"/>
      <c r="C268" s="1286"/>
      <c r="D268" s="1286"/>
      <c r="E268" s="1308"/>
      <c r="F268" s="1308"/>
      <c r="G268" s="349"/>
    </row>
    <row r="269" spans="1:7" ht="14.25" thickBot="1">
      <c r="A269" s="1285" t="s">
        <v>681</v>
      </c>
      <c r="B269" s="1286"/>
      <c r="C269" s="1286"/>
      <c r="D269" s="1286"/>
      <c r="E269" s="1308"/>
      <c r="F269" s="1308"/>
      <c r="G269" s="349"/>
    </row>
    <row r="270" spans="1:7" ht="63.75" thickBot="1">
      <c r="A270" s="306" t="s">
        <v>523</v>
      </c>
      <c r="B270" s="307" t="s">
        <v>653</v>
      </c>
      <c r="C270" s="308" t="s">
        <v>654</v>
      </c>
      <c r="D270" s="1357" t="s">
        <v>898</v>
      </c>
      <c r="E270" s="1358"/>
      <c r="F270" s="324" t="s">
        <v>898</v>
      </c>
      <c r="G270" s="356" t="s">
        <v>898</v>
      </c>
    </row>
    <row r="271" spans="1:7" ht="13.5" thickBot="1">
      <c r="A271" s="306" t="s">
        <v>156</v>
      </c>
      <c r="B271" s="307" t="s">
        <v>157</v>
      </c>
      <c r="C271" s="308" t="s">
        <v>446</v>
      </c>
      <c r="D271" s="1287">
        <v>90</v>
      </c>
      <c r="E271" s="1288"/>
      <c r="F271" s="309">
        <v>90</v>
      </c>
      <c r="G271" s="344">
        <v>90</v>
      </c>
    </row>
    <row r="272" spans="1:7" ht="13.5" thickBot="1">
      <c r="A272" s="306" t="s">
        <v>899</v>
      </c>
      <c r="B272" s="307" t="s">
        <v>233</v>
      </c>
      <c r="C272" s="308" t="s">
        <v>446</v>
      </c>
      <c r="D272" s="1287">
        <v>5</v>
      </c>
      <c r="E272" s="1288"/>
      <c r="F272" s="309">
        <v>5</v>
      </c>
      <c r="G272" s="344">
        <v>5</v>
      </c>
    </row>
    <row r="273" spans="1:7" ht="26.25" thickBot="1">
      <c r="A273" s="306" t="s">
        <v>900</v>
      </c>
      <c r="B273" s="307" t="s">
        <v>234</v>
      </c>
      <c r="C273" s="308" t="s">
        <v>276</v>
      </c>
      <c r="D273" s="1287">
        <v>12</v>
      </c>
      <c r="E273" s="1288"/>
      <c r="F273" s="309">
        <v>10</v>
      </c>
      <c r="G273" s="344">
        <v>12</v>
      </c>
    </row>
    <row r="274" spans="1:7" ht="31.5" customHeight="1" thickBot="1">
      <c r="A274" s="1289" t="s">
        <v>703</v>
      </c>
      <c r="B274" s="1290"/>
      <c r="C274" s="1290"/>
      <c r="D274" s="1290"/>
      <c r="E274" s="1291"/>
      <c r="F274" s="1291"/>
      <c r="G274" s="345"/>
    </row>
    <row r="275" spans="1:7" ht="14.25" thickBot="1">
      <c r="A275" s="1305" t="s">
        <v>466</v>
      </c>
      <c r="B275" s="1306"/>
      <c r="C275" s="1306"/>
      <c r="D275" s="1306"/>
      <c r="E275" s="1307"/>
      <c r="F275" s="1307"/>
      <c r="G275" s="346"/>
    </row>
    <row r="276" spans="1:7" ht="14.25" thickBot="1">
      <c r="A276" s="1305" t="s">
        <v>274</v>
      </c>
      <c r="B276" s="1306"/>
      <c r="C276" s="1306"/>
      <c r="D276" s="1306"/>
      <c r="E276" s="1307"/>
      <c r="F276" s="1307"/>
      <c r="G276" s="346"/>
    </row>
    <row r="277" spans="1:7" ht="13.5" thickBot="1">
      <c r="A277" s="306" t="s">
        <v>640</v>
      </c>
      <c r="B277" s="317" t="s">
        <v>36</v>
      </c>
      <c r="C277" s="308" t="s">
        <v>446</v>
      </c>
      <c r="D277" s="1287">
        <v>100</v>
      </c>
      <c r="E277" s="1288"/>
      <c r="F277" s="309">
        <v>100</v>
      </c>
      <c r="G277" s="344">
        <v>100</v>
      </c>
    </row>
    <row r="278" spans="1:7" ht="13.5" thickBot="1">
      <c r="A278" s="306" t="s">
        <v>447</v>
      </c>
      <c r="B278" s="317" t="s">
        <v>448</v>
      </c>
      <c r="C278" s="308" t="s">
        <v>276</v>
      </c>
      <c r="D278" s="1287">
        <v>2</v>
      </c>
      <c r="E278" s="1288"/>
      <c r="F278" s="309">
        <v>2</v>
      </c>
      <c r="G278" s="344">
        <v>2</v>
      </c>
    </row>
    <row r="279" spans="1:7" ht="13.5" thickBot="1">
      <c r="A279" s="306" t="s">
        <v>530</v>
      </c>
      <c r="B279" s="317" t="s">
        <v>559</v>
      </c>
      <c r="C279" s="308" t="s">
        <v>276</v>
      </c>
      <c r="D279" s="1287">
        <v>3</v>
      </c>
      <c r="E279" s="1288"/>
      <c r="F279" s="309">
        <v>3</v>
      </c>
      <c r="G279" s="344">
        <v>4</v>
      </c>
    </row>
    <row r="280" spans="1:7" ht="13.5" thickBot="1">
      <c r="A280" s="1300" t="s">
        <v>112</v>
      </c>
      <c r="B280" s="1301"/>
      <c r="C280" s="1301"/>
      <c r="D280" s="1301"/>
      <c r="E280" s="1302"/>
      <c r="F280" s="1302"/>
      <c r="G280" s="347"/>
    </row>
    <row r="281" spans="1:7" ht="40.5" customHeight="1" thickBot="1">
      <c r="A281" s="1309" t="s">
        <v>252</v>
      </c>
      <c r="B281" s="1310"/>
      <c r="C281" s="1310"/>
      <c r="D281" s="1310"/>
      <c r="E281" s="1311"/>
      <c r="F281" s="1311"/>
      <c r="G281" s="348"/>
    </row>
    <row r="282" spans="1:7" ht="13.5" thickBot="1">
      <c r="A282" s="310" t="s">
        <v>649</v>
      </c>
      <c r="B282" s="317" t="s">
        <v>714</v>
      </c>
      <c r="C282" s="308" t="s">
        <v>446</v>
      </c>
      <c r="D282" s="1287">
        <v>99</v>
      </c>
      <c r="E282" s="1288"/>
      <c r="F282" s="309">
        <v>99</v>
      </c>
      <c r="G282" s="344">
        <v>99</v>
      </c>
    </row>
    <row r="283" spans="1:7" ht="13.5" thickBot="1">
      <c r="A283" s="310" t="s">
        <v>715</v>
      </c>
      <c r="B283" s="317" t="s">
        <v>716</v>
      </c>
      <c r="C283" s="308" t="s">
        <v>717</v>
      </c>
      <c r="D283" s="1287">
        <v>350</v>
      </c>
      <c r="E283" s="1288"/>
      <c r="F283" s="309">
        <v>350</v>
      </c>
      <c r="G283" s="344">
        <v>350</v>
      </c>
    </row>
    <row r="284" spans="1:7" ht="26.25" thickBot="1">
      <c r="A284" s="312" t="s">
        <v>170</v>
      </c>
      <c r="B284" s="317" t="s">
        <v>478</v>
      </c>
      <c r="C284" s="308" t="s">
        <v>446</v>
      </c>
      <c r="D284" s="1287">
        <v>85</v>
      </c>
      <c r="E284" s="1288"/>
      <c r="F284" s="309">
        <v>85</v>
      </c>
      <c r="G284" s="344">
        <v>85</v>
      </c>
    </row>
    <row r="285" spans="1:7" ht="13.5" thickBot="1">
      <c r="A285" s="312" t="s">
        <v>100</v>
      </c>
      <c r="B285" s="317" t="s">
        <v>479</v>
      </c>
      <c r="C285" s="308" t="s">
        <v>480</v>
      </c>
      <c r="D285" s="1287">
        <v>1</v>
      </c>
      <c r="E285" s="1288"/>
      <c r="F285" s="309">
        <v>1</v>
      </c>
      <c r="G285" s="344">
        <v>1</v>
      </c>
    </row>
    <row r="286" spans="1:7" ht="26.25" thickBot="1">
      <c r="A286" s="312" t="s">
        <v>540</v>
      </c>
      <c r="B286" s="317" t="s">
        <v>573</v>
      </c>
      <c r="C286" s="308" t="s">
        <v>480</v>
      </c>
      <c r="D286" s="1287">
        <v>2</v>
      </c>
      <c r="E286" s="1288"/>
      <c r="F286" s="309">
        <v>2</v>
      </c>
      <c r="G286" s="344">
        <v>2</v>
      </c>
    </row>
    <row r="287" spans="1:7" ht="13.5" thickBot="1">
      <c r="A287" s="310" t="s">
        <v>901</v>
      </c>
      <c r="B287" s="317" t="s">
        <v>46</v>
      </c>
      <c r="C287" s="308" t="s">
        <v>276</v>
      </c>
      <c r="D287" s="1287">
        <v>75</v>
      </c>
      <c r="E287" s="1288"/>
      <c r="F287" s="309">
        <v>70</v>
      </c>
      <c r="G287" s="344">
        <v>80</v>
      </c>
    </row>
    <row r="288" spans="1:7" ht="13.5" thickBot="1">
      <c r="A288" s="310" t="s">
        <v>581</v>
      </c>
      <c r="B288" s="317" t="s">
        <v>102</v>
      </c>
      <c r="C288" s="308" t="s">
        <v>480</v>
      </c>
      <c r="D288" s="1287">
        <v>15</v>
      </c>
      <c r="E288" s="1288"/>
      <c r="F288" s="309">
        <v>15</v>
      </c>
      <c r="G288" s="344">
        <v>120</v>
      </c>
    </row>
    <row r="289" spans="1:7" ht="13.5" thickBot="1">
      <c r="A289" s="310" t="s">
        <v>582</v>
      </c>
      <c r="B289" s="317" t="s">
        <v>513</v>
      </c>
      <c r="C289" s="308" t="s">
        <v>480</v>
      </c>
      <c r="D289" s="1287">
        <v>0</v>
      </c>
      <c r="E289" s="1288"/>
      <c r="F289" s="309">
        <v>0</v>
      </c>
      <c r="G289" s="344">
        <v>40</v>
      </c>
    </row>
    <row r="290" spans="1:7" ht="27" customHeight="1" thickBot="1">
      <c r="A290" s="1309" t="s">
        <v>47</v>
      </c>
      <c r="B290" s="1310"/>
      <c r="C290" s="1310"/>
      <c r="D290" s="1310"/>
      <c r="E290" s="1311"/>
      <c r="F290" s="1311"/>
      <c r="G290" s="348"/>
    </row>
    <row r="291" spans="1:7" ht="13.5" thickBot="1">
      <c r="A291" s="310" t="s">
        <v>902</v>
      </c>
      <c r="B291" s="307" t="s">
        <v>48</v>
      </c>
      <c r="C291" s="308" t="s">
        <v>446</v>
      </c>
      <c r="D291" s="1287">
        <v>100</v>
      </c>
      <c r="E291" s="1288"/>
      <c r="F291" s="309">
        <v>100</v>
      </c>
      <c r="G291" s="344">
        <v>100</v>
      </c>
    </row>
    <row r="292" spans="1:7" ht="14.25" thickBot="1">
      <c r="A292" s="1309" t="s">
        <v>63</v>
      </c>
      <c r="B292" s="1310"/>
      <c r="C292" s="1310"/>
      <c r="D292" s="1310"/>
      <c r="E292" s="1311"/>
      <c r="F292" s="1311"/>
      <c r="G292" s="348"/>
    </row>
    <row r="293" spans="1:7" ht="13.5" thickBot="1">
      <c r="A293" s="310" t="s">
        <v>390</v>
      </c>
      <c r="B293" s="317" t="s">
        <v>64</v>
      </c>
      <c r="C293" s="308" t="s">
        <v>276</v>
      </c>
      <c r="D293" s="1287">
        <v>0</v>
      </c>
      <c r="E293" s="1288"/>
      <c r="F293" s="309">
        <v>0</v>
      </c>
      <c r="G293" s="344">
        <v>1</v>
      </c>
    </row>
    <row r="294" spans="1:7" ht="27" customHeight="1" thickBot="1">
      <c r="A294" s="1309" t="s">
        <v>182</v>
      </c>
      <c r="B294" s="1310"/>
      <c r="C294" s="1310"/>
      <c r="D294" s="1310"/>
      <c r="E294" s="1311"/>
      <c r="F294" s="1311"/>
      <c r="G294" s="348"/>
    </row>
    <row r="295" spans="1:7" ht="13.5" thickBot="1">
      <c r="A295" s="310" t="s">
        <v>184</v>
      </c>
      <c r="B295" s="307" t="s">
        <v>183</v>
      </c>
      <c r="C295" s="308" t="s">
        <v>276</v>
      </c>
      <c r="D295" s="1287">
        <v>50</v>
      </c>
      <c r="E295" s="1288"/>
      <c r="F295" s="309">
        <v>50</v>
      </c>
      <c r="G295" s="344">
        <v>50</v>
      </c>
    </row>
    <row r="296" spans="1:7" ht="40.5" customHeight="1" thickBot="1">
      <c r="A296" s="1285" t="s">
        <v>684</v>
      </c>
      <c r="B296" s="1286"/>
      <c r="C296" s="1286"/>
      <c r="D296" s="1286"/>
      <c r="E296" s="1308"/>
      <c r="F296" s="1308"/>
      <c r="G296" s="349"/>
    </row>
    <row r="297" spans="1:7" ht="14.25" thickBot="1">
      <c r="A297" s="1285" t="s">
        <v>681</v>
      </c>
      <c r="B297" s="1286"/>
      <c r="C297" s="1286"/>
      <c r="D297" s="1286"/>
      <c r="E297" s="1308"/>
      <c r="F297" s="1308"/>
      <c r="G297" s="349"/>
    </row>
    <row r="298" spans="1:7" ht="26.25" thickBot="1">
      <c r="A298" s="306" t="s">
        <v>903</v>
      </c>
      <c r="B298" s="307" t="s">
        <v>366</v>
      </c>
      <c r="C298" s="308" t="s">
        <v>521</v>
      </c>
      <c r="D298" s="1324">
        <v>16</v>
      </c>
      <c r="E298" s="1325"/>
      <c r="F298" s="315">
        <v>16</v>
      </c>
      <c r="G298" s="350">
        <v>16</v>
      </c>
    </row>
    <row r="299" spans="1:7" ht="23.25" thickBot="1">
      <c r="A299" s="306" t="s">
        <v>367</v>
      </c>
      <c r="B299" s="307" t="s">
        <v>368</v>
      </c>
      <c r="C299" s="308" t="s">
        <v>521</v>
      </c>
      <c r="D299" s="1287">
        <v>40</v>
      </c>
      <c r="E299" s="1288"/>
      <c r="F299" s="309">
        <v>40</v>
      </c>
      <c r="G299" s="344">
        <v>35</v>
      </c>
    </row>
    <row r="300" spans="1:7" ht="23.25" thickBot="1">
      <c r="A300" s="306" t="s">
        <v>294</v>
      </c>
      <c r="B300" s="307" t="s">
        <v>295</v>
      </c>
      <c r="C300" s="308" t="s">
        <v>446</v>
      </c>
      <c r="D300" s="1322" t="s">
        <v>339</v>
      </c>
      <c r="E300" s="1323"/>
      <c r="F300" s="316" t="s">
        <v>339</v>
      </c>
      <c r="G300" s="351" t="s">
        <v>830</v>
      </c>
    </row>
    <row r="301" spans="1:7" ht="31.5" customHeight="1" thickBot="1">
      <c r="A301" s="1289" t="s">
        <v>209</v>
      </c>
      <c r="B301" s="1290"/>
      <c r="C301" s="1290"/>
      <c r="D301" s="1290"/>
      <c r="E301" s="1291"/>
      <c r="F301" s="1291"/>
      <c r="G301" s="345"/>
    </row>
    <row r="302" spans="1:7" ht="40.5" customHeight="1" thickBot="1">
      <c r="A302" s="1305" t="s">
        <v>265</v>
      </c>
      <c r="B302" s="1306"/>
      <c r="C302" s="1306"/>
      <c r="D302" s="1306"/>
      <c r="E302" s="1307"/>
      <c r="F302" s="1307"/>
      <c r="G302" s="346"/>
    </row>
    <row r="303" spans="1:7" ht="14.25" thickBot="1">
      <c r="A303" s="1305" t="s">
        <v>274</v>
      </c>
      <c r="B303" s="1306"/>
      <c r="C303" s="1306"/>
      <c r="D303" s="1306"/>
      <c r="E303" s="1307"/>
      <c r="F303" s="1307"/>
      <c r="G303" s="346"/>
    </row>
    <row r="304" spans="1:7" ht="26.25" thickBot="1">
      <c r="A304" s="306" t="s">
        <v>904</v>
      </c>
      <c r="B304" s="307" t="s">
        <v>266</v>
      </c>
      <c r="C304" s="308" t="s">
        <v>446</v>
      </c>
      <c r="D304" s="1287">
        <v>90</v>
      </c>
      <c r="E304" s="1288"/>
      <c r="F304" s="309">
        <v>90</v>
      </c>
      <c r="G304" s="344">
        <v>90</v>
      </c>
    </row>
    <row r="305" spans="1:7" ht="13.5" thickBot="1">
      <c r="A305" s="306" t="s">
        <v>222</v>
      </c>
      <c r="B305" s="307" t="s">
        <v>790</v>
      </c>
      <c r="C305" s="308" t="s">
        <v>276</v>
      </c>
      <c r="D305" s="1287">
        <v>5</v>
      </c>
      <c r="E305" s="1288"/>
      <c r="F305" s="309">
        <v>10</v>
      </c>
      <c r="G305" s="344">
        <v>5</v>
      </c>
    </row>
    <row r="306" spans="1:7" ht="26.25" thickBot="1">
      <c r="A306" s="306" t="s">
        <v>490</v>
      </c>
      <c r="B306" s="307" t="s">
        <v>832</v>
      </c>
      <c r="C306" s="308" t="s">
        <v>276</v>
      </c>
      <c r="D306" s="1287">
        <v>3</v>
      </c>
      <c r="E306" s="1288"/>
      <c r="F306" s="309">
        <v>10</v>
      </c>
      <c r="G306" s="344">
        <v>3</v>
      </c>
    </row>
    <row r="307" spans="1:7" ht="13.5" thickBot="1">
      <c r="A307" s="306" t="s">
        <v>335</v>
      </c>
      <c r="B307" s="307" t="s">
        <v>223</v>
      </c>
      <c r="C307" s="308" t="s">
        <v>446</v>
      </c>
      <c r="D307" s="1287">
        <v>100</v>
      </c>
      <c r="E307" s="1288"/>
      <c r="F307" s="309">
        <v>100</v>
      </c>
      <c r="G307" s="344">
        <v>99</v>
      </c>
    </row>
    <row r="308" spans="1:7" ht="13.5" thickBot="1">
      <c r="A308" s="306" t="s">
        <v>789</v>
      </c>
      <c r="B308" s="307" t="s">
        <v>590</v>
      </c>
      <c r="C308" s="308" t="s">
        <v>276</v>
      </c>
      <c r="D308" s="1287">
        <v>2</v>
      </c>
      <c r="E308" s="1288"/>
      <c r="F308" s="309">
        <v>2</v>
      </c>
      <c r="G308" s="344">
        <v>2</v>
      </c>
    </row>
    <row r="309" spans="1:7" ht="34.5" customHeight="1">
      <c r="A309" s="1343" t="s">
        <v>905</v>
      </c>
      <c r="B309" s="325"/>
      <c r="C309" s="1345" t="s">
        <v>276</v>
      </c>
      <c r="D309" s="1341">
        <v>5</v>
      </c>
      <c r="E309" s="1347"/>
      <c r="F309" s="1341">
        <v>5</v>
      </c>
      <c r="G309" s="1360">
        <v>5</v>
      </c>
    </row>
    <row r="310" spans="1:7" ht="13.5" thickBot="1">
      <c r="A310" s="1344"/>
      <c r="B310" s="326" t="s">
        <v>591</v>
      </c>
      <c r="C310" s="1346"/>
      <c r="D310" s="1342"/>
      <c r="E310" s="1348"/>
      <c r="F310" s="1342"/>
      <c r="G310" s="1360"/>
    </row>
    <row r="311" spans="1:7" ht="13.5" thickBot="1">
      <c r="A311" s="1300" t="s">
        <v>112</v>
      </c>
      <c r="B311" s="1301"/>
      <c r="C311" s="1301"/>
      <c r="D311" s="1301"/>
      <c r="E311" s="1302"/>
      <c r="F311" s="1302"/>
      <c r="G311" s="347"/>
    </row>
    <row r="312" spans="1:7" ht="40.5" customHeight="1" thickBot="1">
      <c r="A312" s="1309" t="s">
        <v>906</v>
      </c>
      <c r="B312" s="1310"/>
      <c r="C312" s="1310"/>
      <c r="D312" s="1310"/>
      <c r="E312" s="1311"/>
      <c r="F312" s="1311"/>
      <c r="G312" s="348"/>
    </row>
    <row r="313" spans="1:7" ht="13.5" thickBot="1">
      <c r="A313" s="310" t="s">
        <v>144</v>
      </c>
      <c r="B313" s="307" t="s">
        <v>246</v>
      </c>
      <c r="C313" s="308" t="s">
        <v>276</v>
      </c>
      <c r="D313" s="1287">
        <v>2</v>
      </c>
      <c r="E313" s="1288"/>
      <c r="F313" s="309">
        <v>2</v>
      </c>
      <c r="G313" s="344">
        <v>2</v>
      </c>
    </row>
    <row r="314" spans="1:7" ht="13.5" thickBot="1">
      <c r="A314" s="310" t="s">
        <v>592</v>
      </c>
      <c r="B314" s="307" t="s">
        <v>248</v>
      </c>
      <c r="C314" s="308" t="s">
        <v>276</v>
      </c>
      <c r="D314" s="1287">
        <v>5</v>
      </c>
      <c r="E314" s="1288"/>
      <c r="F314" s="309">
        <v>10</v>
      </c>
      <c r="G314" s="344">
        <v>5</v>
      </c>
    </row>
    <row r="315" spans="1:7" ht="13.5" thickBot="1">
      <c r="A315" s="310" t="s">
        <v>247</v>
      </c>
      <c r="B315" s="307" t="s">
        <v>249</v>
      </c>
      <c r="C315" s="308" t="s">
        <v>276</v>
      </c>
      <c r="D315" s="1287">
        <v>2</v>
      </c>
      <c r="E315" s="1288"/>
      <c r="F315" s="309">
        <v>2</v>
      </c>
      <c r="G315" s="344">
        <v>2</v>
      </c>
    </row>
    <row r="316" spans="1:7" ht="13.5" thickBot="1">
      <c r="A316" s="310" t="s">
        <v>336</v>
      </c>
      <c r="B316" s="307" t="s">
        <v>114</v>
      </c>
      <c r="C316" s="308" t="s">
        <v>276</v>
      </c>
      <c r="D316" s="1287">
        <v>0</v>
      </c>
      <c r="E316" s="1288"/>
      <c r="F316" s="309">
        <v>0</v>
      </c>
      <c r="G316" s="344">
        <v>1</v>
      </c>
    </row>
    <row r="317" spans="1:7" ht="26.25" thickBot="1">
      <c r="A317" s="327" t="s">
        <v>907</v>
      </c>
      <c r="B317" s="307" t="s">
        <v>115</v>
      </c>
      <c r="C317" s="308" t="s">
        <v>116</v>
      </c>
      <c r="D317" s="1287">
        <v>600</v>
      </c>
      <c r="E317" s="1288"/>
      <c r="F317" s="309">
        <v>700</v>
      </c>
      <c r="G317" s="344">
        <v>500</v>
      </c>
    </row>
    <row r="318" spans="1:7" ht="13.5" thickBot="1">
      <c r="A318" s="312" t="s">
        <v>655</v>
      </c>
      <c r="B318" s="307" t="s">
        <v>656</v>
      </c>
      <c r="C318" s="308" t="s">
        <v>116</v>
      </c>
      <c r="D318" s="1287">
        <v>50</v>
      </c>
      <c r="E318" s="1288"/>
      <c r="F318" s="309">
        <v>50</v>
      </c>
      <c r="G318" s="344">
        <v>40</v>
      </c>
    </row>
    <row r="319" spans="1:7" ht="13.5" thickBot="1">
      <c r="A319" s="312" t="s">
        <v>214</v>
      </c>
      <c r="B319" s="307" t="s">
        <v>553</v>
      </c>
      <c r="C319" s="308" t="s">
        <v>276</v>
      </c>
      <c r="D319" s="1287">
        <v>1</v>
      </c>
      <c r="E319" s="1288"/>
      <c r="F319" s="309">
        <v>1</v>
      </c>
      <c r="G319" s="344">
        <v>1</v>
      </c>
    </row>
    <row r="320" spans="1:7" ht="13.5" thickBot="1">
      <c r="A320" s="312" t="s">
        <v>908</v>
      </c>
      <c r="B320" s="307" t="s">
        <v>315</v>
      </c>
      <c r="C320" s="308" t="s">
        <v>276</v>
      </c>
      <c r="D320" s="1287">
        <v>1</v>
      </c>
      <c r="E320" s="1288"/>
      <c r="F320" s="309">
        <v>1</v>
      </c>
      <c r="G320" s="344">
        <v>1</v>
      </c>
    </row>
    <row r="321" spans="1:7" ht="13.5" thickBot="1">
      <c r="A321" s="312" t="s">
        <v>909</v>
      </c>
      <c r="B321" s="307" t="s">
        <v>551</v>
      </c>
      <c r="C321" s="308" t="s">
        <v>276</v>
      </c>
      <c r="D321" s="1287">
        <v>1</v>
      </c>
      <c r="E321" s="1288"/>
      <c r="F321" s="309">
        <v>1</v>
      </c>
      <c r="G321" s="344">
        <v>1</v>
      </c>
    </row>
    <row r="322" spans="1:7" ht="14.25" thickBot="1">
      <c r="A322" s="1305" t="s">
        <v>250</v>
      </c>
      <c r="B322" s="1306"/>
      <c r="C322" s="1306"/>
      <c r="D322" s="1306"/>
      <c r="E322" s="1307"/>
      <c r="F322" s="1307"/>
      <c r="G322" s="346"/>
    </row>
    <row r="323" spans="1:7" ht="14.25" thickBot="1">
      <c r="A323" s="1305" t="s">
        <v>274</v>
      </c>
      <c r="B323" s="1306"/>
      <c r="C323" s="1306"/>
      <c r="D323" s="1306"/>
      <c r="E323" s="1307"/>
      <c r="F323" s="1307"/>
      <c r="G323" s="346"/>
    </row>
    <row r="324" spans="1:7" ht="13.5" thickBot="1">
      <c r="A324" s="306" t="s">
        <v>910</v>
      </c>
      <c r="B324" s="307" t="s">
        <v>292</v>
      </c>
      <c r="C324" s="308" t="s">
        <v>310</v>
      </c>
      <c r="D324" s="1287">
        <v>1600</v>
      </c>
      <c r="E324" s="1288"/>
      <c r="F324" s="309">
        <v>1700</v>
      </c>
      <c r="G324" s="344">
        <v>1500</v>
      </c>
    </row>
    <row r="325" spans="1:7" ht="26.25" thickBot="1">
      <c r="A325" s="306" t="s">
        <v>911</v>
      </c>
      <c r="B325" s="307" t="s">
        <v>723</v>
      </c>
      <c r="C325" s="308" t="s">
        <v>813</v>
      </c>
      <c r="D325" s="1322">
        <v>40000</v>
      </c>
      <c r="E325" s="1323"/>
      <c r="F325" s="316">
        <v>50000</v>
      </c>
      <c r="G325" s="351">
        <v>30000</v>
      </c>
    </row>
    <row r="326" spans="1:7" ht="13.5" thickBot="1">
      <c r="A326" s="1300" t="s">
        <v>112</v>
      </c>
      <c r="B326" s="1301"/>
      <c r="C326" s="1301"/>
      <c r="D326" s="1301"/>
      <c r="E326" s="1302"/>
      <c r="F326" s="1302"/>
      <c r="G326" s="347"/>
    </row>
    <row r="327" spans="1:7" ht="27" customHeight="1" thickBot="1">
      <c r="A327" s="1309" t="s">
        <v>449</v>
      </c>
      <c r="B327" s="1310"/>
      <c r="C327" s="1310"/>
      <c r="D327" s="1310"/>
      <c r="E327" s="1311"/>
      <c r="F327" s="1311"/>
      <c r="G327" s="348"/>
    </row>
    <row r="328" spans="1:7" ht="13.5" thickBot="1">
      <c r="A328" s="310" t="s">
        <v>912</v>
      </c>
      <c r="B328" s="317" t="s">
        <v>450</v>
      </c>
      <c r="C328" s="308" t="s">
        <v>276</v>
      </c>
      <c r="D328" s="1287">
        <v>3</v>
      </c>
      <c r="E328" s="1288"/>
      <c r="F328" s="309">
        <v>3</v>
      </c>
      <c r="G328" s="344">
        <v>3</v>
      </c>
    </row>
    <row r="329" spans="1:7" ht="13.5" thickBot="1">
      <c r="A329" s="310" t="s">
        <v>598</v>
      </c>
      <c r="B329" s="317" t="s">
        <v>61</v>
      </c>
      <c r="C329" s="308" t="s">
        <v>276</v>
      </c>
      <c r="D329" s="1287">
        <v>3</v>
      </c>
      <c r="E329" s="1288"/>
      <c r="F329" s="309">
        <v>3</v>
      </c>
      <c r="G329" s="344">
        <v>5</v>
      </c>
    </row>
    <row r="330" spans="1:7" ht="27" customHeight="1" thickBot="1">
      <c r="A330" s="1309" t="s">
        <v>913</v>
      </c>
      <c r="B330" s="1310"/>
      <c r="C330" s="1310"/>
      <c r="D330" s="1310"/>
      <c r="E330" s="1311"/>
      <c r="F330" s="1311"/>
      <c r="G330" s="348"/>
    </row>
    <row r="331" spans="1:7" ht="13.5" thickBot="1">
      <c r="A331" s="312" t="s">
        <v>827</v>
      </c>
      <c r="B331" s="307" t="s">
        <v>636</v>
      </c>
      <c r="C331" s="308" t="s">
        <v>276</v>
      </c>
      <c r="D331" s="1287">
        <v>1</v>
      </c>
      <c r="E331" s="1288"/>
      <c r="F331" s="309">
        <v>1</v>
      </c>
      <c r="G331" s="344">
        <v>1</v>
      </c>
    </row>
    <row r="332" spans="1:7" ht="26.25" thickBot="1">
      <c r="A332" s="312" t="s">
        <v>806</v>
      </c>
      <c r="B332" s="307" t="s">
        <v>828</v>
      </c>
      <c r="C332" s="308" t="s">
        <v>276</v>
      </c>
      <c r="D332" s="1287">
        <v>1</v>
      </c>
      <c r="E332" s="1288"/>
      <c r="F332" s="309">
        <v>0</v>
      </c>
      <c r="G332" s="344">
        <v>0</v>
      </c>
    </row>
    <row r="333" spans="1:7" ht="13.5" thickBot="1">
      <c r="A333" s="312" t="s">
        <v>914</v>
      </c>
      <c r="B333" s="307" t="s">
        <v>278</v>
      </c>
      <c r="C333" s="308" t="s">
        <v>276</v>
      </c>
      <c r="D333" s="1287">
        <v>3</v>
      </c>
      <c r="E333" s="1288"/>
      <c r="F333" s="309">
        <v>3</v>
      </c>
      <c r="G333" s="344">
        <v>6</v>
      </c>
    </row>
    <row r="334" spans="1:7" ht="39" thickBot="1">
      <c r="A334" s="312" t="s">
        <v>915</v>
      </c>
      <c r="B334" s="307" t="s">
        <v>807</v>
      </c>
      <c r="C334" s="308" t="s">
        <v>446</v>
      </c>
      <c r="D334" s="1287">
        <v>20</v>
      </c>
      <c r="E334" s="1288"/>
      <c r="F334" s="309">
        <v>30</v>
      </c>
      <c r="G334" s="344">
        <v>10</v>
      </c>
    </row>
    <row r="335" spans="1:7" ht="40.5" customHeight="1" thickBot="1">
      <c r="A335" s="1349" t="s">
        <v>916</v>
      </c>
      <c r="B335" s="1350"/>
      <c r="C335" s="1350"/>
      <c r="D335" s="1350"/>
      <c r="E335" s="1350"/>
      <c r="F335" s="1350"/>
      <c r="G335" s="357"/>
    </row>
    <row r="336" spans="1:7" ht="58.5" customHeight="1">
      <c r="A336" s="1339" t="s">
        <v>142</v>
      </c>
      <c r="B336" s="318"/>
      <c r="C336" s="1315" t="s">
        <v>141</v>
      </c>
      <c r="D336" s="1318">
        <v>5</v>
      </c>
      <c r="E336" s="1319"/>
      <c r="F336" s="1318">
        <v>10</v>
      </c>
      <c r="G336" s="1359">
        <v>9</v>
      </c>
    </row>
    <row r="337" spans="1:7" ht="13.5" thickBot="1">
      <c r="A337" s="1340"/>
      <c r="B337" s="317" t="s">
        <v>488</v>
      </c>
      <c r="C337" s="1317"/>
      <c r="D337" s="1320"/>
      <c r="E337" s="1321"/>
      <c r="F337" s="1320"/>
      <c r="G337" s="1359"/>
    </row>
    <row r="338" spans="1:7" ht="13.5" thickBot="1">
      <c r="A338" s="312" t="s">
        <v>561</v>
      </c>
      <c r="B338" s="317" t="s">
        <v>595</v>
      </c>
      <c r="C338" s="308" t="s">
        <v>276</v>
      </c>
      <c r="D338" s="1287">
        <v>0</v>
      </c>
      <c r="E338" s="1288"/>
      <c r="F338" s="309">
        <v>0</v>
      </c>
      <c r="G338" s="344">
        <v>2</v>
      </c>
    </row>
    <row r="339" spans="1:7" ht="39" thickBot="1">
      <c r="A339" s="312" t="s">
        <v>328</v>
      </c>
      <c r="B339" s="317" t="s">
        <v>327</v>
      </c>
      <c r="C339" s="308" t="s">
        <v>276</v>
      </c>
      <c r="D339" s="1287">
        <v>1</v>
      </c>
      <c r="E339" s="1288"/>
      <c r="F339" s="309">
        <v>0</v>
      </c>
      <c r="G339" s="344">
        <v>0</v>
      </c>
    </row>
    <row r="340" spans="1:7" ht="14.25" thickBot="1">
      <c r="A340" s="1305" t="s">
        <v>322</v>
      </c>
      <c r="B340" s="1306"/>
      <c r="C340" s="1306"/>
      <c r="D340" s="1306"/>
      <c r="E340" s="1306"/>
      <c r="F340" s="1306"/>
      <c r="G340" s="358"/>
    </row>
    <row r="341" spans="1:7" ht="14.25" thickBot="1">
      <c r="A341" s="1305" t="s">
        <v>274</v>
      </c>
      <c r="B341" s="1306"/>
      <c r="C341" s="1306"/>
      <c r="D341" s="1306"/>
      <c r="E341" s="1306"/>
      <c r="F341" s="1306"/>
      <c r="G341" s="358"/>
    </row>
    <row r="342" spans="1:7" ht="26.25" thickBot="1">
      <c r="A342" s="306" t="s">
        <v>599</v>
      </c>
      <c r="B342" s="317" t="s">
        <v>323</v>
      </c>
      <c r="C342" s="308" t="s">
        <v>276</v>
      </c>
      <c r="D342" s="1287">
        <v>1</v>
      </c>
      <c r="E342" s="1288"/>
      <c r="F342" s="309">
        <v>1</v>
      </c>
      <c r="G342" s="344">
        <v>1</v>
      </c>
    </row>
    <row r="343" spans="1:7" ht="13.5" thickBot="1">
      <c r="A343" s="1300" t="s">
        <v>112</v>
      </c>
      <c r="B343" s="1301"/>
      <c r="C343" s="1301"/>
      <c r="D343" s="1301"/>
      <c r="E343" s="1301"/>
      <c r="F343" s="1301"/>
      <c r="G343" s="359"/>
    </row>
    <row r="344" spans="1:7" ht="14.25" thickBot="1">
      <c r="A344" s="1309" t="s">
        <v>324</v>
      </c>
      <c r="B344" s="1310"/>
      <c r="C344" s="1310"/>
      <c r="D344" s="1310"/>
      <c r="E344" s="1310"/>
      <c r="F344" s="1310"/>
      <c r="G344" s="360"/>
    </row>
    <row r="345" spans="1:7" ht="13.5" thickBot="1">
      <c r="A345" s="310" t="s">
        <v>10</v>
      </c>
      <c r="B345" s="307" t="s">
        <v>603</v>
      </c>
      <c r="C345" s="308" t="s">
        <v>446</v>
      </c>
      <c r="D345" s="1287">
        <v>20</v>
      </c>
      <c r="E345" s="1288"/>
      <c r="F345" s="309">
        <v>20</v>
      </c>
      <c r="G345" s="344">
        <v>20</v>
      </c>
    </row>
    <row r="346" spans="1:7" ht="13.5" thickBot="1">
      <c r="A346" s="310" t="s">
        <v>602</v>
      </c>
      <c r="B346" s="307" t="s">
        <v>370</v>
      </c>
      <c r="C346" s="308" t="s">
        <v>276</v>
      </c>
      <c r="D346" s="1287">
        <v>1</v>
      </c>
      <c r="E346" s="1288"/>
      <c r="F346" s="309">
        <v>0</v>
      </c>
      <c r="G346" s="344">
        <v>0</v>
      </c>
    </row>
    <row r="347" spans="1:7" ht="13.5" thickBot="1">
      <c r="A347" s="310" t="s">
        <v>472</v>
      </c>
      <c r="B347" s="307" t="s">
        <v>473</v>
      </c>
      <c r="C347" s="308" t="s">
        <v>276</v>
      </c>
      <c r="D347" s="1287">
        <v>1</v>
      </c>
      <c r="E347" s="1288"/>
      <c r="F347" s="309">
        <v>1</v>
      </c>
      <c r="G347" s="344">
        <v>0</v>
      </c>
    </row>
    <row r="348" spans="1:7" ht="13.5" thickBot="1">
      <c r="A348" s="310" t="s">
        <v>394</v>
      </c>
      <c r="B348" s="307" t="s">
        <v>395</v>
      </c>
      <c r="C348" s="308" t="s">
        <v>276</v>
      </c>
      <c r="D348" s="1287">
        <v>1</v>
      </c>
      <c r="E348" s="1288"/>
      <c r="F348" s="309">
        <v>1</v>
      </c>
      <c r="G348" s="344">
        <v>1</v>
      </c>
    </row>
    <row r="349" spans="1:7" ht="27" customHeight="1" thickBot="1">
      <c r="A349" s="1309" t="s">
        <v>547</v>
      </c>
      <c r="B349" s="1310"/>
      <c r="C349" s="1310"/>
      <c r="D349" s="1310"/>
      <c r="E349" s="1310"/>
      <c r="F349" s="1310"/>
      <c r="G349" s="360"/>
    </row>
    <row r="350" spans="1:7" ht="13.5" thickBot="1">
      <c r="A350" s="312" t="s">
        <v>917</v>
      </c>
      <c r="B350" s="307" t="s">
        <v>457</v>
      </c>
      <c r="C350" s="308" t="s">
        <v>276</v>
      </c>
      <c r="D350" s="1287">
        <v>1</v>
      </c>
      <c r="E350" s="1288"/>
      <c r="F350" s="309">
        <v>1</v>
      </c>
      <c r="G350" s="344">
        <v>1</v>
      </c>
    </row>
    <row r="351" spans="1:7" ht="13.5" thickBot="1">
      <c r="A351" s="312" t="s">
        <v>369</v>
      </c>
      <c r="B351" s="307" t="s">
        <v>458</v>
      </c>
      <c r="C351" s="308" t="s">
        <v>276</v>
      </c>
      <c r="D351" s="1287">
        <v>1</v>
      </c>
      <c r="E351" s="1288"/>
      <c r="F351" s="309">
        <v>1</v>
      </c>
      <c r="G351" s="344">
        <v>1</v>
      </c>
    </row>
    <row r="352" spans="1:7" ht="26.25" thickBot="1">
      <c r="A352" s="312" t="s">
        <v>549</v>
      </c>
      <c r="B352" s="307" t="s">
        <v>548</v>
      </c>
      <c r="C352" s="308" t="s">
        <v>446</v>
      </c>
      <c r="D352" s="1287">
        <v>100</v>
      </c>
      <c r="E352" s="1288"/>
      <c r="F352" s="309">
        <v>100</v>
      </c>
      <c r="G352" s="344">
        <v>100</v>
      </c>
    </row>
    <row r="353" spans="1:7" ht="13.5" thickBot="1">
      <c r="A353" s="312" t="s">
        <v>79</v>
      </c>
      <c r="B353" s="307" t="s">
        <v>78</v>
      </c>
      <c r="C353" s="308" t="s">
        <v>276</v>
      </c>
      <c r="D353" s="1287">
        <v>0</v>
      </c>
      <c r="E353" s="1288"/>
      <c r="F353" s="309">
        <v>0</v>
      </c>
      <c r="G353" s="344">
        <v>7</v>
      </c>
    </row>
    <row r="354" spans="1:7" ht="31.5" customHeight="1" thickBot="1">
      <c r="A354" s="1351" t="s">
        <v>277</v>
      </c>
      <c r="B354" s="1352"/>
      <c r="C354" s="1352"/>
      <c r="D354" s="1352"/>
      <c r="E354" s="1291"/>
      <c r="F354" s="1291"/>
      <c r="G354" s="345"/>
    </row>
    <row r="355" spans="1:7" ht="27" customHeight="1" thickBot="1">
      <c r="A355" s="1305" t="s">
        <v>303</v>
      </c>
      <c r="B355" s="1306"/>
      <c r="C355" s="1306"/>
      <c r="D355" s="1306"/>
      <c r="E355" s="1307"/>
      <c r="F355" s="1307"/>
      <c r="G355" s="346"/>
    </row>
    <row r="356" spans="1:7" ht="14.25" thickBot="1">
      <c r="A356" s="1305" t="s">
        <v>274</v>
      </c>
      <c r="B356" s="1306"/>
      <c r="C356" s="1306"/>
      <c r="D356" s="1306"/>
      <c r="E356" s="1307"/>
      <c r="F356" s="1307"/>
      <c r="G356" s="346"/>
    </row>
    <row r="357" spans="1:7" ht="26.25" thickBot="1">
      <c r="A357" s="306" t="s">
        <v>918</v>
      </c>
      <c r="B357" s="317" t="s">
        <v>304</v>
      </c>
      <c r="C357" s="308" t="s">
        <v>276</v>
      </c>
      <c r="D357" s="1287">
        <v>1</v>
      </c>
      <c r="E357" s="1288"/>
      <c r="F357" s="309">
        <v>1</v>
      </c>
      <c r="G357" s="344">
        <v>1</v>
      </c>
    </row>
    <row r="358" spans="1:7" ht="13.5" thickBot="1">
      <c r="A358" s="306" t="s">
        <v>74</v>
      </c>
      <c r="B358" s="317" t="s">
        <v>730</v>
      </c>
      <c r="C358" s="308" t="s">
        <v>446</v>
      </c>
      <c r="D358" s="1287">
        <v>100</v>
      </c>
      <c r="E358" s="1288"/>
      <c r="F358" s="309">
        <v>100</v>
      </c>
      <c r="G358" s="344">
        <v>100</v>
      </c>
    </row>
    <row r="359" spans="1:7" ht="13.5" thickBot="1">
      <c r="A359" s="1300" t="s">
        <v>112</v>
      </c>
      <c r="B359" s="1301"/>
      <c r="C359" s="1301"/>
      <c r="D359" s="1301"/>
      <c r="E359" s="1302"/>
      <c r="F359" s="1302"/>
      <c r="G359" s="347"/>
    </row>
    <row r="360" spans="1:7" ht="14.25" thickBot="1">
      <c r="A360" s="1309" t="s">
        <v>305</v>
      </c>
      <c r="B360" s="1310"/>
      <c r="C360" s="1310"/>
      <c r="D360" s="1310"/>
      <c r="E360" s="1311"/>
      <c r="F360" s="1311"/>
      <c r="G360" s="348"/>
    </row>
    <row r="361" spans="1:7" ht="13.5" thickBot="1">
      <c r="A361" s="310" t="s">
        <v>919</v>
      </c>
      <c r="B361" s="317" t="s">
        <v>3</v>
      </c>
      <c r="C361" s="308" t="s">
        <v>4</v>
      </c>
      <c r="D361" s="1335">
        <v>35000</v>
      </c>
      <c r="E361" s="1336"/>
      <c r="F361" s="323">
        <v>36000</v>
      </c>
      <c r="G361" s="354">
        <v>34000</v>
      </c>
    </row>
    <row r="362" spans="1:7" ht="13.5" thickBot="1">
      <c r="A362" s="310" t="s">
        <v>121</v>
      </c>
      <c r="B362" s="317" t="s">
        <v>122</v>
      </c>
      <c r="C362" s="308" t="s">
        <v>49</v>
      </c>
      <c r="D362" s="1335">
        <v>65000</v>
      </c>
      <c r="E362" s="1336"/>
      <c r="F362" s="323">
        <v>65000</v>
      </c>
      <c r="G362" s="354">
        <v>65000</v>
      </c>
    </row>
    <row r="363" spans="1:7" ht="13.5" thickBot="1">
      <c r="A363" s="310" t="s">
        <v>700</v>
      </c>
      <c r="B363" s="317" t="s">
        <v>437</v>
      </c>
      <c r="C363" s="308" t="s">
        <v>4</v>
      </c>
      <c r="D363" s="1287">
        <v>42</v>
      </c>
      <c r="E363" s="1288"/>
      <c r="F363" s="309">
        <v>42</v>
      </c>
      <c r="G363" s="344">
        <v>42</v>
      </c>
    </row>
    <row r="364" spans="1:7" ht="13.5" thickBot="1">
      <c r="A364" s="310" t="s">
        <v>920</v>
      </c>
      <c r="B364" s="317" t="s">
        <v>589</v>
      </c>
      <c r="C364" s="308" t="s">
        <v>4</v>
      </c>
      <c r="D364" s="1287">
        <v>90</v>
      </c>
      <c r="E364" s="1288"/>
      <c r="F364" s="309">
        <v>90</v>
      </c>
      <c r="G364" s="344">
        <v>90</v>
      </c>
    </row>
    <row r="365" spans="1:7" ht="27" customHeight="1" thickBot="1">
      <c r="A365" s="1309" t="s">
        <v>438</v>
      </c>
      <c r="B365" s="1310"/>
      <c r="C365" s="1310"/>
      <c r="D365" s="1310"/>
      <c r="E365" s="1311"/>
      <c r="F365" s="1311"/>
      <c r="G365" s="348"/>
    </row>
    <row r="366" spans="1:7" ht="26.25" thickBot="1">
      <c r="A366" s="312" t="s">
        <v>495</v>
      </c>
      <c r="B366" s="317" t="s">
        <v>3</v>
      </c>
      <c r="C366" s="308" t="s">
        <v>276</v>
      </c>
      <c r="D366" s="1287">
        <v>0.5</v>
      </c>
      <c r="E366" s="1288"/>
      <c r="F366" s="309">
        <v>1</v>
      </c>
      <c r="G366" s="344">
        <v>0.2</v>
      </c>
    </row>
    <row r="367" spans="1:7" ht="13.5" thickBot="1">
      <c r="A367" s="310" t="s">
        <v>66</v>
      </c>
      <c r="B367" s="307" t="s">
        <v>122</v>
      </c>
      <c r="C367" s="308" t="s">
        <v>263</v>
      </c>
      <c r="D367" s="1287">
        <v>2100</v>
      </c>
      <c r="E367" s="1288"/>
      <c r="F367" s="309">
        <v>2100</v>
      </c>
      <c r="G367" s="344">
        <v>2100</v>
      </c>
    </row>
    <row r="368" spans="1:7" ht="13.5" thickBot="1">
      <c r="A368" s="310" t="s">
        <v>67</v>
      </c>
      <c r="B368" s="307" t="s">
        <v>437</v>
      </c>
      <c r="C368" s="308" t="s">
        <v>263</v>
      </c>
      <c r="D368" s="1287">
        <v>920</v>
      </c>
      <c r="E368" s="1288"/>
      <c r="F368" s="309">
        <v>920</v>
      </c>
      <c r="G368" s="344">
        <v>1500</v>
      </c>
    </row>
    <row r="369" spans="1:7" ht="13.5" thickBot="1">
      <c r="A369" s="310" t="s">
        <v>262</v>
      </c>
      <c r="B369" s="307" t="s">
        <v>589</v>
      </c>
      <c r="C369" s="308" t="s">
        <v>263</v>
      </c>
      <c r="D369" s="1287">
        <v>2900</v>
      </c>
      <c r="E369" s="1288"/>
      <c r="F369" s="309">
        <v>2900</v>
      </c>
      <c r="G369" s="344">
        <v>0</v>
      </c>
    </row>
    <row r="370" spans="1:7" ht="13.5" thickBot="1">
      <c r="A370" s="310" t="s">
        <v>921</v>
      </c>
      <c r="B370" s="307" t="s">
        <v>290</v>
      </c>
      <c r="C370" s="308" t="s">
        <v>263</v>
      </c>
      <c r="D370" s="1287">
        <v>3000</v>
      </c>
      <c r="E370" s="1288"/>
      <c r="F370" s="309">
        <v>3000</v>
      </c>
      <c r="G370" s="344">
        <v>3000</v>
      </c>
    </row>
    <row r="371" spans="1:7" ht="26.25" thickBot="1">
      <c r="A371" s="312" t="s">
        <v>922</v>
      </c>
      <c r="B371" s="317" t="s">
        <v>736</v>
      </c>
      <c r="C371" s="308" t="s">
        <v>648</v>
      </c>
      <c r="D371" s="1287">
        <v>0</v>
      </c>
      <c r="E371" s="1288"/>
      <c r="F371" s="309">
        <v>0</v>
      </c>
      <c r="G371" s="344">
        <v>724</v>
      </c>
    </row>
    <row r="372" spans="1:7" ht="13.5" thickBot="1">
      <c r="A372" s="312" t="s">
        <v>923</v>
      </c>
      <c r="B372" s="317" t="s">
        <v>84</v>
      </c>
      <c r="C372" s="308" t="s">
        <v>276</v>
      </c>
      <c r="D372" s="1287">
        <v>0</v>
      </c>
      <c r="E372" s="1288"/>
      <c r="F372" s="309">
        <v>0</v>
      </c>
      <c r="G372" s="344">
        <v>2</v>
      </c>
    </row>
    <row r="373" spans="1:7" ht="27" customHeight="1" thickBot="1">
      <c r="A373" s="1305" t="s">
        <v>440</v>
      </c>
      <c r="B373" s="1306"/>
      <c r="C373" s="1306"/>
      <c r="D373" s="1306"/>
      <c r="E373" s="1307"/>
      <c r="F373" s="1307"/>
      <c r="G373" s="346"/>
    </row>
    <row r="374" spans="1:7" ht="14.25" thickBot="1">
      <c r="A374" s="1305" t="s">
        <v>274</v>
      </c>
      <c r="B374" s="1306"/>
      <c r="C374" s="1306"/>
      <c r="D374" s="1306"/>
      <c r="E374" s="1307"/>
      <c r="F374" s="1307"/>
      <c r="G374" s="346"/>
    </row>
    <row r="375" spans="1:7" ht="26.25" thickBot="1">
      <c r="A375" s="306" t="s">
        <v>496</v>
      </c>
      <c r="B375" s="317" t="s">
        <v>425</v>
      </c>
      <c r="C375" s="308" t="s">
        <v>276</v>
      </c>
      <c r="D375" s="1287">
        <v>4</v>
      </c>
      <c r="E375" s="1288"/>
      <c r="F375" s="309">
        <v>5</v>
      </c>
      <c r="G375" s="344">
        <v>4</v>
      </c>
    </row>
    <row r="376" spans="1:7" ht="26.25" thickBot="1">
      <c r="A376" s="306" t="s">
        <v>688</v>
      </c>
      <c r="B376" s="317" t="s">
        <v>426</v>
      </c>
      <c r="C376" s="308" t="s">
        <v>446</v>
      </c>
      <c r="D376" s="1287">
        <v>40</v>
      </c>
      <c r="E376" s="1288"/>
      <c r="F376" s="309">
        <v>40</v>
      </c>
      <c r="G376" s="344">
        <v>40</v>
      </c>
    </row>
    <row r="377" spans="1:7" ht="26.25" thickBot="1">
      <c r="A377" s="306" t="s">
        <v>164</v>
      </c>
      <c r="B377" s="317" t="s">
        <v>165</v>
      </c>
      <c r="C377" s="308" t="s">
        <v>446</v>
      </c>
      <c r="D377" s="1353" t="s">
        <v>694</v>
      </c>
      <c r="E377" s="1354"/>
      <c r="F377" s="328">
        <v>0.6</v>
      </c>
      <c r="G377" s="361">
        <v>0.2</v>
      </c>
    </row>
    <row r="378" spans="1:7" ht="13.5" thickBot="1">
      <c r="A378" s="306" t="s">
        <v>924</v>
      </c>
      <c r="B378" s="317" t="s">
        <v>731</v>
      </c>
      <c r="C378" s="308" t="s">
        <v>244</v>
      </c>
      <c r="D378" s="1353" t="s">
        <v>822</v>
      </c>
      <c r="E378" s="1354"/>
      <c r="F378" s="328" t="s">
        <v>822</v>
      </c>
      <c r="G378" s="361" t="s">
        <v>171</v>
      </c>
    </row>
    <row r="379" spans="1:7" ht="26.25" thickBot="1">
      <c r="A379" s="306" t="s">
        <v>925</v>
      </c>
      <c r="B379" s="317" t="s">
        <v>60</v>
      </c>
      <c r="C379" s="308" t="s">
        <v>446</v>
      </c>
      <c r="D379" s="1353">
        <v>100</v>
      </c>
      <c r="E379" s="1354"/>
      <c r="F379" s="328">
        <v>100</v>
      </c>
      <c r="G379" s="361">
        <v>100</v>
      </c>
    </row>
    <row r="380" spans="1:7" ht="13.5" thickBot="1">
      <c r="A380" s="306" t="s">
        <v>696</v>
      </c>
      <c r="B380" s="317" t="s">
        <v>697</v>
      </c>
      <c r="C380" s="308" t="s">
        <v>276</v>
      </c>
      <c r="D380" s="1353">
        <v>2</v>
      </c>
      <c r="E380" s="1354"/>
      <c r="F380" s="328">
        <v>2</v>
      </c>
      <c r="G380" s="361">
        <v>0</v>
      </c>
    </row>
    <row r="381" spans="1:7" ht="13.5" thickBot="1">
      <c r="A381" s="306" t="s">
        <v>926</v>
      </c>
      <c r="B381" s="317" t="s">
        <v>139</v>
      </c>
      <c r="C381" s="308" t="s">
        <v>276</v>
      </c>
      <c r="D381" s="1353">
        <v>10</v>
      </c>
      <c r="E381" s="1354"/>
      <c r="F381" s="328">
        <v>10</v>
      </c>
      <c r="G381" s="361">
        <v>5</v>
      </c>
    </row>
    <row r="382" spans="1:7" ht="13.5" thickBot="1">
      <c r="A382" s="1300" t="s">
        <v>112</v>
      </c>
      <c r="B382" s="1301"/>
      <c r="C382" s="1301"/>
      <c r="D382" s="1301"/>
      <c r="E382" s="1302"/>
      <c r="F382" s="1302"/>
      <c r="G382" s="347"/>
    </row>
    <row r="383" spans="1:7" ht="27" customHeight="1" thickBot="1">
      <c r="A383" s="1309" t="s">
        <v>235</v>
      </c>
      <c r="B383" s="1310"/>
      <c r="C383" s="1310"/>
      <c r="D383" s="1310"/>
      <c r="E383" s="1311"/>
      <c r="F383" s="1311"/>
      <c r="G383" s="348"/>
    </row>
    <row r="384" spans="1:7" ht="13.5" thickBot="1">
      <c r="A384" s="312" t="s">
        <v>207</v>
      </c>
      <c r="B384" s="317" t="s">
        <v>236</v>
      </c>
      <c r="C384" s="308" t="s">
        <v>446</v>
      </c>
      <c r="D384" s="1287">
        <v>90</v>
      </c>
      <c r="E384" s="1288"/>
      <c r="F384" s="309">
        <v>100</v>
      </c>
      <c r="G384" s="344">
        <v>20</v>
      </c>
    </row>
    <row r="385" spans="1:7" ht="27" customHeight="1" thickBot="1">
      <c r="A385" s="1309" t="s">
        <v>781</v>
      </c>
      <c r="B385" s="1310"/>
      <c r="C385" s="1310"/>
      <c r="D385" s="1310"/>
      <c r="E385" s="1311"/>
      <c r="F385" s="1311"/>
      <c r="G385" s="348"/>
    </row>
    <row r="386" spans="1:7" ht="13.5" thickBot="1">
      <c r="A386" s="312" t="s">
        <v>482</v>
      </c>
      <c r="B386" s="317" t="s">
        <v>635</v>
      </c>
      <c r="C386" s="308" t="s">
        <v>276</v>
      </c>
      <c r="D386" s="1287">
        <v>2</v>
      </c>
      <c r="E386" s="1288"/>
      <c r="F386" s="309">
        <v>1</v>
      </c>
      <c r="G386" s="344">
        <v>3</v>
      </c>
    </row>
    <row r="387" spans="1:7" ht="26.25" thickBot="1">
      <c r="A387" s="312" t="s">
        <v>927</v>
      </c>
      <c r="B387" s="317" t="s">
        <v>40</v>
      </c>
      <c r="C387" s="308" t="s">
        <v>276</v>
      </c>
      <c r="D387" s="1287">
        <v>2</v>
      </c>
      <c r="E387" s="1288"/>
      <c r="F387" s="309">
        <v>2</v>
      </c>
      <c r="G387" s="344">
        <v>1</v>
      </c>
    </row>
    <row r="388" spans="1:7" ht="40.5" customHeight="1" thickBot="1">
      <c r="A388" s="1309" t="s">
        <v>928</v>
      </c>
      <c r="B388" s="1310"/>
      <c r="C388" s="1310"/>
      <c r="D388" s="1310"/>
      <c r="E388" s="1311"/>
      <c r="F388" s="1311"/>
      <c r="G388" s="348"/>
    </row>
    <row r="389" spans="1:7" ht="13.5" thickBot="1">
      <c r="A389" s="312" t="s">
        <v>737</v>
      </c>
      <c r="B389" s="307" t="s">
        <v>383</v>
      </c>
      <c r="C389" s="308" t="s">
        <v>648</v>
      </c>
      <c r="D389" s="1287">
        <v>1100</v>
      </c>
      <c r="E389" s="1288"/>
      <c r="F389" s="309">
        <v>1100</v>
      </c>
      <c r="G389" s="344">
        <v>0</v>
      </c>
    </row>
    <row r="390" spans="1:7" ht="13.5" thickBot="1">
      <c r="A390" s="312" t="s">
        <v>388</v>
      </c>
      <c r="B390" s="317" t="s">
        <v>199</v>
      </c>
      <c r="C390" s="308" t="s">
        <v>276</v>
      </c>
      <c r="D390" s="1287">
        <v>1</v>
      </c>
      <c r="E390" s="1288"/>
      <c r="F390" s="309">
        <v>1</v>
      </c>
      <c r="G390" s="344">
        <v>1</v>
      </c>
    </row>
    <row r="391" spans="1:7" ht="13.5" thickBot="1">
      <c r="A391" s="312" t="s">
        <v>42</v>
      </c>
      <c r="B391" s="317" t="s">
        <v>41</v>
      </c>
      <c r="C391" s="308" t="s">
        <v>276</v>
      </c>
      <c r="D391" s="1287">
        <v>0</v>
      </c>
      <c r="E391" s="1288"/>
      <c r="F391" s="309">
        <v>1</v>
      </c>
      <c r="G391" s="344">
        <v>0</v>
      </c>
    </row>
    <row r="392" spans="1:7" ht="14.25" thickBot="1">
      <c r="A392" s="1309" t="s">
        <v>389</v>
      </c>
      <c r="B392" s="1310"/>
      <c r="C392" s="1310"/>
      <c r="D392" s="1310"/>
      <c r="E392" s="1310"/>
      <c r="F392" s="1310"/>
      <c r="G392" s="360"/>
    </row>
    <row r="393" spans="1:7" ht="13.5" thickBot="1">
      <c r="A393" s="312" t="s">
        <v>410</v>
      </c>
      <c r="B393" s="317" t="s">
        <v>802</v>
      </c>
      <c r="C393" s="308" t="s">
        <v>276</v>
      </c>
      <c r="D393" s="1287">
        <v>8</v>
      </c>
      <c r="E393" s="1288"/>
      <c r="F393" s="309">
        <v>8</v>
      </c>
      <c r="G393" s="344">
        <v>14</v>
      </c>
    </row>
    <row r="394" spans="1:7" ht="13.5" thickBot="1">
      <c r="A394" s="312" t="s">
        <v>37</v>
      </c>
      <c r="B394" s="317" t="s">
        <v>634</v>
      </c>
      <c r="C394" s="308" t="s">
        <v>276</v>
      </c>
      <c r="D394" s="1287">
        <v>1</v>
      </c>
      <c r="E394" s="1288"/>
      <c r="F394" s="309">
        <v>1</v>
      </c>
      <c r="G394" s="344">
        <v>1</v>
      </c>
    </row>
    <row r="395" spans="1:7" ht="40.5" customHeight="1" thickBot="1">
      <c r="A395" s="1309" t="s">
        <v>929</v>
      </c>
      <c r="B395" s="1310"/>
      <c r="C395" s="1310"/>
      <c r="D395" s="1310"/>
      <c r="E395" s="1311"/>
      <c r="F395" s="1311"/>
      <c r="G395" s="348"/>
    </row>
    <row r="396" spans="1:7" ht="13.5" thickBot="1">
      <c r="A396" s="312" t="s">
        <v>687</v>
      </c>
      <c r="B396" s="317" t="s">
        <v>454</v>
      </c>
      <c r="C396" s="308" t="s">
        <v>276</v>
      </c>
      <c r="D396" s="1324">
        <v>2</v>
      </c>
      <c r="E396" s="1325"/>
      <c r="F396" s="315">
        <v>3</v>
      </c>
      <c r="G396" s="350">
        <v>2</v>
      </c>
    </row>
    <row r="397" spans="1:7" ht="40.5" customHeight="1" thickBot="1">
      <c r="A397" s="1305" t="s">
        <v>685</v>
      </c>
      <c r="B397" s="1306"/>
      <c r="C397" s="1306"/>
      <c r="D397" s="1306"/>
      <c r="E397" s="1307"/>
      <c r="F397" s="1307"/>
      <c r="G397" s="346"/>
    </row>
    <row r="398" spans="1:7" ht="14.25" thickBot="1">
      <c r="A398" s="1305" t="s">
        <v>274</v>
      </c>
      <c r="B398" s="1306"/>
      <c r="C398" s="1306"/>
      <c r="D398" s="1306"/>
      <c r="E398" s="1307"/>
      <c r="F398" s="1307"/>
      <c r="G398" s="346"/>
    </row>
    <row r="399" spans="1:7" ht="26.25" thickBot="1">
      <c r="A399" s="306" t="s">
        <v>272</v>
      </c>
      <c r="B399" s="307" t="s">
        <v>686</v>
      </c>
      <c r="C399" s="308" t="s">
        <v>446</v>
      </c>
      <c r="D399" s="1324">
        <v>99</v>
      </c>
      <c r="E399" s="1325"/>
      <c r="F399" s="315">
        <v>99</v>
      </c>
      <c r="G399" s="350">
        <v>99</v>
      </c>
    </row>
    <row r="400" spans="1:7" ht="13.5" thickBot="1">
      <c r="A400" s="1300" t="s">
        <v>112</v>
      </c>
      <c r="B400" s="1301"/>
      <c r="C400" s="1301"/>
      <c r="D400" s="1301"/>
      <c r="E400" s="1302"/>
      <c r="F400" s="1302"/>
      <c r="G400" s="347"/>
    </row>
    <row r="401" spans="1:7" ht="27" customHeight="1" thickBot="1">
      <c r="A401" s="1309" t="s">
        <v>145</v>
      </c>
      <c r="B401" s="1310"/>
      <c r="C401" s="1310"/>
      <c r="D401" s="1310"/>
      <c r="E401" s="1311"/>
      <c r="F401" s="1311"/>
      <c r="G401" s="348"/>
    </row>
    <row r="402" spans="1:7" ht="13.5" thickBot="1">
      <c r="A402" s="310" t="s">
        <v>719</v>
      </c>
      <c r="B402" s="307" t="s">
        <v>232</v>
      </c>
      <c r="C402" s="308" t="s">
        <v>224</v>
      </c>
      <c r="D402" s="1287">
        <v>900000</v>
      </c>
      <c r="E402" s="1288"/>
      <c r="F402" s="309">
        <v>850000</v>
      </c>
      <c r="G402" s="344">
        <v>950000</v>
      </c>
    </row>
    <row r="403" spans="1:7" ht="13.5" thickBot="1">
      <c r="A403" s="310" t="s">
        <v>172</v>
      </c>
      <c r="B403" s="307" t="s">
        <v>709</v>
      </c>
      <c r="C403" s="308" t="s">
        <v>648</v>
      </c>
      <c r="D403" s="1287">
        <v>2000</v>
      </c>
      <c r="E403" s="1288"/>
      <c r="F403" s="309">
        <v>2000</v>
      </c>
      <c r="G403" s="344">
        <v>2000</v>
      </c>
    </row>
    <row r="404" spans="1:7" ht="13.5" thickBot="1">
      <c r="A404" s="310" t="s">
        <v>930</v>
      </c>
      <c r="B404" s="307" t="s">
        <v>393</v>
      </c>
      <c r="C404" s="308" t="s">
        <v>276</v>
      </c>
      <c r="D404" s="1287">
        <v>4</v>
      </c>
      <c r="E404" s="1288"/>
      <c r="F404" s="309">
        <v>4</v>
      </c>
      <c r="G404" s="344">
        <v>4</v>
      </c>
    </row>
    <row r="405" spans="1:7" ht="13.5" thickBot="1">
      <c r="A405" s="310" t="s">
        <v>931</v>
      </c>
      <c r="B405" s="307" t="s">
        <v>932</v>
      </c>
      <c r="C405" s="308" t="s">
        <v>276</v>
      </c>
      <c r="D405" s="1287">
        <v>5</v>
      </c>
      <c r="E405" s="1288"/>
      <c r="F405" s="309">
        <v>4</v>
      </c>
      <c r="G405" s="344">
        <v>6</v>
      </c>
    </row>
    <row r="406" spans="1:7" ht="14.25" thickBot="1">
      <c r="A406" s="1309" t="s">
        <v>77</v>
      </c>
      <c r="B406" s="1310"/>
      <c r="C406" s="1310"/>
      <c r="D406" s="1310"/>
      <c r="E406" s="1311"/>
      <c r="F406" s="1311"/>
      <c r="G406" s="348"/>
    </row>
    <row r="407" spans="1:7" ht="13.5" thickBot="1">
      <c r="A407" s="312" t="s">
        <v>225</v>
      </c>
      <c r="B407" s="317" t="s">
        <v>226</v>
      </c>
      <c r="C407" s="308" t="s">
        <v>276</v>
      </c>
      <c r="D407" s="1287">
        <v>3</v>
      </c>
      <c r="E407" s="1288"/>
      <c r="F407" s="309">
        <v>3</v>
      </c>
      <c r="G407" s="344">
        <v>2</v>
      </c>
    </row>
    <row r="408" spans="1:7" ht="13.5" thickBot="1">
      <c r="A408" s="312" t="s">
        <v>464</v>
      </c>
      <c r="B408" s="317" t="s">
        <v>1</v>
      </c>
      <c r="C408" s="308" t="s">
        <v>276</v>
      </c>
      <c r="D408" s="1287">
        <v>0</v>
      </c>
      <c r="E408" s="1288"/>
      <c r="F408" s="309">
        <v>0</v>
      </c>
      <c r="G408" s="344">
        <v>1</v>
      </c>
    </row>
    <row r="409" spans="1:7" ht="13.5" thickBot="1">
      <c r="A409" s="312" t="s">
        <v>87</v>
      </c>
      <c r="B409" s="317" t="s">
        <v>89</v>
      </c>
      <c r="C409" s="308" t="s">
        <v>446</v>
      </c>
      <c r="D409" s="1328"/>
      <c r="E409" s="1329"/>
      <c r="F409" s="307">
        <v>0.2</v>
      </c>
      <c r="G409" s="307">
        <v>1</v>
      </c>
    </row>
  </sheetData>
  <mergeCells count="538">
    <mergeCell ref="G336:G337"/>
    <mergeCell ref="D47:E47"/>
    <mergeCell ref="D14:E14"/>
    <mergeCell ref="D13:E13"/>
    <mergeCell ref="G56:G57"/>
    <mergeCell ref="G217:G218"/>
    <mergeCell ref="G309:G310"/>
    <mergeCell ref="D106:E106"/>
    <mergeCell ref="D105:E105"/>
    <mergeCell ref="D104:E104"/>
    <mergeCell ref="D103:E103"/>
    <mergeCell ref="D77:E77"/>
    <mergeCell ref="D76:E76"/>
    <mergeCell ref="D134:E134"/>
    <mergeCell ref="D116:E116"/>
    <mergeCell ref="D115:E115"/>
    <mergeCell ref="D114:E114"/>
    <mergeCell ref="D113:E113"/>
    <mergeCell ref="D112:E112"/>
    <mergeCell ref="D157:E157"/>
    <mergeCell ref="D156:E156"/>
    <mergeCell ref="D153:E153"/>
    <mergeCell ref="D152:E152"/>
    <mergeCell ref="D151:E151"/>
    <mergeCell ref="D187:E187"/>
    <mergeCell ref="D186:E186"/>
    <mergeCell ref="D178:E178"/>
    <mergeCell ref="D177:E177"/>
    <mergeCell ref="D161:E161"/>
    <mergeCell ref="D160:E160"/>
    <mergeCell ref="D271:E271"/>
    <mergeCell ref="D270:E270"/>
    <mergeCell ref="D247:E247"/>
    <mergeCell ref="D246:E246"/>
    <mergeCell ref="D191:E191"/>
    <mergeCell ref="D190:E190"/>
    <mergeCell ref="D258:E258"/>
    <mergeCell ref="D259:E259"/>
    <mergeCell ref="D260:E260"/>
    <mergeCell ref="D261:E261"/>
    <mergeCell ref="D262:E262"/>
    <mergeCell ref="D263:E263"/>
    <mergeCell ref="D252:E252"/>
    <mergeCell ref="D253:E253"/>
    <mergeCell ref="D254:E254"/>
    <mergeCell ref="D255:E255"/>
    <mergeCell ref="D256:E256"/>
    <mergeCell ref="A257:D257"/>
    <mergeCell ref="D313:E313"/>
    <mergeCell ref="D305:E305"/>
    <mergeCell ref="D304:E304"/>
    <mergeCell ref="D273:E273"/>
    <mergeCell ref="D272:E272"/>
    <mergeCell ref="D377:E377"/>
    <mergeCell ref="D376:E376"/>
    <mergeCell ref="D375:E375"/>
    <mergeCell ref="D362:E362"/>
    <mergeCell ref="D361:E361"/>
    <mergeCell ref="D358:E358"/>
    <mergeCell ref="D368:E368"/>
    <mergeCell ref="D369:E369"/>
    <mergeCell ref="D370:E370"/>
    <mergeCell ref="D371:E371"/>
    <mergeCell ref="D372:E372"/>
    <mergeCell ref="A373:D373"/>
    <mergeCell ref="E373:F373"/>
    <mergeCell ref="D363:E363"/>
    <mergeCell ref="D364:E364"/>
    <mergeCell ref="A365:D365"/>
    <mergeCell ref="E365:F365"/>
    <mergeCell ref="D366:E366"/>
    <mergeCell ref="D367:E367"/>
    <mergeCell ref="D408:E408"/>
    <mergeCell ref="D409:E409"/>
    <mergeCell ref="A83:F83"/>
    <mergeCell ref="D378:E378"/>
    <mergeCell ref="D403:E403"/>
    <mergeCell ref="D404:E404"/>
    <mergeCell ref="D405:E405"/>
    <mergeCell ref="A406:D406"/>
    <mergeCell ref="E406:F406"/>
    <mergeCell ref="D407:E407"/>
    <mergeCell ref="D399:E399"/>
    <mergeCell ref="A400:D400"/>
    <mergeCell ref="E400:F400"/>
    <mergeCell ref="A401:D401"/>
    <mergeCell ref="E401:F401"/>
    <mergeCell ref="D402:E402"/>
    <mergeCell ref="A395:D395"/>
    <mergeCell ref="E395:F395"/>
    <mergeCell ref="D396:E396"/>
    <mergeCell ref="A397:D397"/>
    <mergeCell ref="E397:F397"/>
    <mergeCell ref="A398:D398"/>
    <mergeCell ref="E398:F398"/>
    <mergeCell ref="D389:E389"/>
    <mergeCell ref="D390:E390"/>
    <mergeCell ref="D391:E391"/>
    <mergeCell ref="A392:F392"/>
    <mergeCell ref="D393:E393"/>
    <mergeCell ref="D394:E394"/>
    <mergeCell ref="D384:E384"/>
    <mergeCell ref="A385:D385"/>
    <mergeCell ref="E385:F385"/>
    <mergeCell ref="D386:E386"/>
    <mergeCell ref="D387:E387"/>
    <mergeCell ref="A388:D388"/>
    <mergeCell ref="E388:F388"/>
    <mergeCell ref="D379:E379"/>
    <mergeCell ref="D380:E380"/>
    <mergeCell ref="D381:E381"/>
    <mergeCell ref="A382:D382"/>
    <mergeCell ref="E382:F382"/>
    <mergeCell ref="A383:D383"/>
    <mergeCell ref="E383:F383"/>
    <mergeCell ref="A374:D374"/>
    <mergeCell ref="E374:F374"/>
    <mergeCell ref="A359:D359"/>
    <mergeCell ref="E359:F359"/>
    <mergeCell ref="A360:D360"/>
    <mergeCell ref="E360:F360"/>
    <mergeCell ref="A355:D355"/>
    <mergeCell ref="E355:F355"/>
    <mergeCell ref="A356:D356"/>
    <mergeCell ref="E356:F356"/>
    <mergeCell ref="D357:E357"/>
    <mergeCell ref="D350:E350"/>
    <mergeCell ref="D351:E351"/>
    <mergeCell ref="D352:E352"/>
    <mergeCell ref="D353:E353"/>
    <mergeCell ref="A354:D354"/>
    <mergeCell ref="E354:F354"/>
    <mergeCell ref="A344:F344"/>
    <mergeCell ref="D345:E345"/>
    <mergeCell ref="D346:E346"/>
    <mergeCell ref="D347:E347"/>
    <mergeCell ref="D348:E348"/>
    <mergeCell ref="A349:F349"/>
    <mergeCell ref="D338:E338"/>
    <mergeCell ref="D339:E339"/>
    <mergeCell ref="A340:F340"/>
    <mergeCell ref="A341:F341"/>
    <mergeCell ref="D342:E342"/>
    <mergeCell ref="A343:F343"/>
    <mergeCell ref="D333:E333"/>
    <mergeCell ref="D334:E334"/>
    <mergeCell ref="A335:F335"/>
    <mergeCell ref="A336:A337"/>
    <mergeCell ref="C336:C337"/>
    <mergeCell ref="D336:E337"/>
    <mergeCell ref="F336:F337"/>
    <mergeCell ref="D328:E328"/>
    <mergeCell ref="D329:E329"/>
    <mergeCell ref="A330:D330"/>
    <mergeCell ref="E330:F330"/>
    <mergeCell ref="D331:E331"/>
    <mergeCell ref="D332:E332"/>
    <mergeCell ref="D324:E324"/>
    <mergeCell ref="D325:E325"/>
    <mergeCell ref="A326:D326"/>
    <mergeCell ref="E326:F326"/>
    <mergeCell ref="A327:D327"/>
    <mergeCell ref="E327:F327"/>
    <mergeCell ref="D320:E320"/>
    <mergeCell ref="D321:E321"/>
    <mergeCell ref="A322:D322"/>
    <mergeCell ref="E322:F322"/>
    <mergeCell ref="A323:D323"/>
    <mergeCell ref="E323:F323"/>
    <mergeCell ref="D314:E314"/>
    <mergeCell ref="D315:E315"/>
    <mergeCell ref="D316:E316"/>
    <mergeCell ref="D317:E317"/>
    <mergeCell ref="D318:E318"/>
    <mergeCell ref="D319:E319"/>
    <mergeCell ref="F309:F310"/>
    <mergeCell ref="A311:D311"/>
    <mergeCell ref="E311:F311"/>
    <mergeCell ref="A312:D312"/>
    <mergeCell ref="E312:F312"/>
    <mergeCell ref="D306:E306"/>
    <mergeCell ref="D307:E307"/>
    <mergeCell ref="D308:E308"/>
    <mergeCell ref="A309:A310"/>
    <mergeCell ref="C309:C310"/>
    <mergeCell ref="D309:E310"/>
    <mergeCell ref="A302:D302"/>
    <mergeCell ref="E302:F302"/>
    <mergeCell ref="A303:D303"/>
    <mergeCell ref="E303:F303"/>
    <mergeCell ref="A297:D297"/>
    <mergeCell ref="E297:F297"/>
    <mergeCell ref="D298:E298"/>
    <mergeCell ref="D299:E299"/>
    <mergeCell ref="D300:E300"/>
    <mergeCell ref="A301:D301"/>
    <mergeCell ref="E301:F301"/>
    <mergeCell ref="D293:E293"/>
    <mergeCell ref="A294:D294"/>
    <mergeCell ref="E294:F294"/>
    <mergeCell ref="D295:E295"/>
    <mergeCell ref="A296:D296"/>
    <mergeCell ref="E296:F296"/>
    <mergeCell ref="D288:E288"/>
    <mergeCell ref="D289:E289"/>
    <mergeCell ref="A290:D290"/>
    <mergeCell ref="E290:F290"/>
    <mergeCell ref="D291:E291"/>
    <mergeCell ref="A292:D292"/>
    <mergeCell ref="E292:F292"/>
    <mergeCell ref="D282:E282"/>
    <mergeCell ref="D283:E283"/>
    <mergeCell ref="D284:E284"/>
    <mergeCell ref="D285:E285"/>
    <mergeCell ref="D286:E286"/>
    <mergeCell ref="D287:E287"/>
    <mergeCell ref="D277:E277"/>
    <mergeCell ref="D278:E278"/>
    <mergeCell ref="D279:E279"/>
    <mergeCell ref="A280:D280"/>
    <mergeCell ref="E280:F280"/>
    <mergeCell ref="A281:D281"/>
    <mergeCell ref="E281:F281"/>
    <mergeCell ref="A274:D274"/>
    <mergeCell ref="E274:F274"/>
    <mergeCell ref="A275:D275"/>
    <mergeCell ref="E275:F275"/>
    <mergeCell ref="A276:D276"/>
    <mergeCell ref="E276:F276"/>
    <mergeCell ref="A269:D269"/>
    <mergeCell ref="E269:F269"/>
    <mergeCell ref="A264:D264"/>
    <mergeCell ref="E264:F264"/>
    <mergeCell ref="D265:E265"/>
    <mergeCell ref="D266:E266"/>
    <mergeCell ref="D267:E267"/>
    <mergeCell ref="A268:D268"/>
    <mergeCell ref="E268:F268"/>
    <mergeCell ref="E257:F257"/>
    <mergeCell ref="D248:E248"/>
    <mergeCell ref="A249:D249"/>
    <mergeCell ref="E249:F249"/>
    <mergeCell ref="A250:D250"/>
    <mergeCell ref="E250:F250"/>
    <mergeCell ref="D251:E251"/>
    <mergeCell ref="A244:D244"/>
    <mergeCell ref="E244:F244"/>
    <mergeCell ref="A245:D245"/>
    <mergeCell ref="E245:F245"/>
    <mergeCell ref="D238:E238"/>
    <mergeCell ref="D239:E239"/>
    <mergeCell ref="D240:E240"/>
    <mergeCell ref="D241:E241"/>
    <mergeCell ref="D242:E242"/>
    <mergeCell ref="A243:D243"/>
    <mergeCell ref="E243:F243"/>
    <mergeCell ref="D234:E234"/>
    <mergeCell ref="A235:D235"/>
    <mergeCell ref="E235:F235"/>
    <mergeCell ref="A236:D236"/>
    <mergeCell ref="E236:F236"/>
    <mergeCell ref="D237:E237"/>
    <mergeCell ref="D230:E230"/>
    <mergeCell ref="A231:D231"/>
    <mergeCell ref="E231:F231"/>
    <mergeCell ref="A232:D232"/>
    <mergeCell ref="E232:F232"/>
    <mergeCell ref="D233:E233"/>
    <mergeCell ref="D224:E224"/>
    <mergeCell ref="D225:E225"/>
    <mergeCell ref="D226:E226"/>
    <mergeCell ref="D227:E227"/>
    <mergeCell ref="D228:E228"/>
    <mergeCell ref="D229:E229"/>
    <mergeCell ref="F217:F218"/>
    <mergeCell ref="D219:E219"/>
    <mergeCell ref="D220:E220"/>
    <mergeCell ref="D221:E221"/>
    <mergeCell ref="D222:E222"/>
    <mergeCell ref="A223:D223"/>
    <mergeCell ref="E223:F223"/>
    <mergeCell ref="D215:E215"/>
    <mergeCell ref="D216:E216"/>
    <mergeCell ref="A217:A218"/>
    <mergeCell ref="C217:C218"/>
    <mergeCell ref="D217:E218"/>
    <mergeCell ref="A211:D211"/>
    <mergeCell ref="E211:F211"/>
    <mergeCell ref="A212:D212"/>
    <mergeCell ref="E212:F212"/>
    <mergeCell ref="D213:E213"/>
    <mergeCell ref="A214:D214"/>
    <mergeCell ref="E214:F214"/>
    <mergeCell ref="D205:E205"/>
    <mergeCell ref="D206:E206"/>
    <mergeCell ref="D207:E207"/>
    <mergeCell ref="D208:E208"/>
    <mergeCell ref="D209:E209"/>
    <mergeCell ref="D210:E210"/>
    <mergeCell ref="D201:E201"/>
    <mergeCell ref="A202:D202"/>
    <mergeCell ref="E202:F202"/>
    <mergeCell ref="A203:D203"/>
    <mergeCell ref="E203:F203"/>
    <mergeCell ref="A204:D204"/>
    <mergeCell ref="E204:F204"/>
    <mergeCell ref="D196:E196"/>
    <mergeCell ref="D197:E197"/>
    <mergeCell ref="D198:E198"/>
    <mergeCell ref="A199:D199"/>
    <mergeCell ref="E199:F199"/>
    <mergeCell ref="D200:E200"/>
    <mergeCell ref="D192:E192"/>
    <mergeCell ref="D193:E193"/>
    <mergeCell ref="A194:D194"/>
    <mergeCell ref="E194:F194"/>
    <mergeCell ref="A195:D195"/>
    <mergeCell ref="E195:F195"/>
    <mergeCell ref="A188:D188"/>
    <mergeCell ref="E188:F188"/>
    <mergeCell ref="A189:D189"/>
    <mergeCell ref="E189:F189"/>
    <mergeCell ref="A184:D184"/>
    <mergeCell ref="E184:F184"/>
    <mergeCell ref="A185:D185"/>
    <mergeCell ref="E185:F185"/>
    <mergeCell ref="D179:E179"/>
    <mergeCell ref="A180:D180"/>
    <mergeCell ref="E180:F180"/>
    <mergeCell ref="A181:D181"/>
    <mergeCell ref="E181:F181"/>
    <mergeCell ref="A182:A183"/>
    <mergeCell ref="D182:E182"/>
    <mergeCell ref="D183:E183"/>
    <mergeCell ref="A175:D175"/>
    <mergeCell ref="E175:F175"/>
    <mergeCell ref="A176:D176"/>
    <mergeCell ref="E176:F176"/>
    <mergeCell ref="A172:D172"/>
    <mergeCell ref="E172:F172"/>
    <mergeCell ref="A173:D173"/>
    <mergeCell ref="E173:F173"/>
    <mergeCell ref="D167:E167"/>
    <mergeCell ref="D168:E168"/>
    <mergeCell ref="D169:E169"/>
    <mergeCell ref="D170:E170"/>
    <mergeCell ref="A171:D171"/>
    <mergeCell ref="E171:F171"/>
    <mergeCell ref="D162:E162"/>
    <mergeCell ref="D163:E163"/>
    <mergeCell ref="D164:E164"/>
    <mergeCell ref="A165:D165"/>
    <mergeCell ref="E165:F165"/>
    <mergeCell ref="D166:E166"/>
    <mergeCell ref="A158:D158"/>
    <mergeCell ref="E158:F158"/>
    <mergeCell ref="A159:D159"/>
    <mergeCell ref="E159:F159"/>
    <mergeCell ref="A154:D154"/>
    <mergeCell ref="E154:F154"/>
    <mergeCell ref="A155:D155"/>
    <mergeCell ref="E155:F155"/>
    <mergeCell ref="A149:D149"/>
    <mergeCell ref="E149:F149"/>
    <mergeCell ref="D144:E144"/>
    <mergeCell ref="D145:E145"/>
    <mergeCell ref="D146:E146"/>
    <mergeCell ref="D147:E147"/>
    <mergeCell ref="A148:D148"/>
    <mergeCell ref="E148:F148"/>
    <mergeCell ref="D150:E150"/>
    <mergeCell ref="A141:D141"/>
    <mergeCell ref="E141:F141"/>
    <mergeCell ref="A142:D142"/>
    <mergeCell ref="E142:F142"/>
    <mergeCell ref="A143:D143"/>
    <mergeCell ref="E143:F143"/>
    <mergeCell ref="D135:E135"/>
    <mergeCell ref="D136:E136"/>
    <mergeCell ref="D137:E137"/>
    <mergeCell ref="D138:E138"/>
    <mergeCell ref="D139:E139"/>
    <mergeCell ref="D140:E140"/>
    <mergeCell ref="A131:D131"/>
    <mergeCell ref="E131:F131"/>
    <mergeCell ref="D132:E132"/>
    <mergeCell ref="A133:D133"/>
    <mergeCell ref="E133:F133"/>
    <mergeCell ref="A127:D127"/>
    <mergeCell ref="E127:F127"/>
    <mergeCell ref="D128:E128"/>
    <mergeCell ref="D129:E129"/>
    <mergeCell ref="A130:D130"/>
    <mergeCell ref="E130:F130"/>
    <mergeCell ref="A123:D123"/>
    <mergeCell ref="E123:F123"/>
    <mergeCell ref="D124:E124"/>
    <mergeCell ref="A125:D125"/>
    <mergeCell ref="E125:F125"/>
    <mergeCell ref="A126:D126"/>
    <mergeCell ref="E126:F126"/>
    <mergeCell ref="D119:E119"/>
    <mergeCell ref="A120:D120"/>
    <mergeCell ref="E120:F120"/>
    <mergeCell ref="A121:D121"/>
    <mergeCell ref="E121:F121"/>
    <mergeCell ref="D122:E122"/>
    <mergeCell ref="D117:E117"/>
    <mergeCell ref="D118:E118"/>
    <mergeCell ref="B112:B116"/>
    <mergeCell ref="D107:E107"/>
    <mergeCell ref="B108:B111"/>
    <mergeCell ref="D108:E108"/>
    <mergeCell ref="D109:E109"/>
    <mergeCell ref="D110:E110"/>
    <mergeCell ref="D111:E111"/>
    <mergeCell ref="A103:A104"/>
    <mergeCell ref="B103:B104"/>
    <mergeCell ref="D98:E98"/>
    <mergeCell ref="D99:E99"/>
    <mergeCell ref="D100:E100"/>
    <mergeCell ref="D101:E101"/>
    <mergeCell ref="A102:D102"/>
    <mergeCell ref="E102:F102"/>
    <mergeCell ref="D92:E92"/>
    <mergeCell ref="D93:E93"/>
    <mergeCell ref="D94:E94"/>
    <mergeCell ref="D95:E95"/>
    <mergeCell ref="D96:E96"/>
    <mergeCell ref="D97:E97"/>
    <mergeCell ref="D86:E86"/>
    <mergeCell ref="D87:E87"/>
    <mergeCell ref="D88:E88"/>
    <mergeCell ref="D89:E89"/>
    <mergeCell ref="D90:E90"/>
    <mergeCell ref="D91:E91"/>
    <mergeCell ref="D84:E84"/>
    <mergeCell ref="D85:E85"/>
    <mergeCell ref="D78:E78"/>
    <mergeCell ref="B79:B80"/>
    <mergeCell ref="D79:E79"/>
    <mergeCell ref="D80:E80"/>
    <mergeCell ref="D81:E81"/>
    <mergeCell ref="A82:D82"/>
    <mergeCell ref="E82:F82"/>
    <mergeCell ref="A74:D74"/>
    <mergeCell ref="E74:F74"/>
    <mergeCell ref="A75:D75"/>
    <mergeCell ref="E75:F75"/>
    <mergeCell ref="D69:E69"/>
    <mergeCell ref="D70:E70"/>
    <mergeCell ref="D71:E71"/>
    <mergeCell ref="D72:E72"/>
    <mergeCell ref="A73:D73"/>
    <mergeCell ref="E73:F73"/>
    <mergeCell ref="D63:E63"/>
    <mergeCell ref="D64:E64"/>
    <mergeCell ref="D65:E65"/>
    <mergeCell ref="D66:E66"/>
    <mergeCell ref="D67:E67"/>
    <mergeCell ref="D68:E68"/>
    <mergeCell ref="D59:E59"/>
    <mergeCell ref="D60:E60"/>
    <mergeCell ref="A61:D61"/>
    <mergeCell ref="E61:F61"/>
    <mergeCell ref="A62:D62"/>
    <mergeCell ref="E62:F62"/>
    <mergeCell ref="A53:D53"/>
    <mergeCell ref="E53:F53"/>
    <mergeCell ref="D54:E54"/>
    <mergeCell ref="D55:E55"/>
    <mergeCell ref="B56:B60"/>
    <mergeCell ref="C56:C60"/>
    <mergeCell ref="D56:E57"/>
    <mergeCell ref="F56:F57"/>
    <mergeCell ref="D58:E58"/>
    <mergeCell ref="D48:E48"/>
    <mergeCell ref="D49:E49"/>
    <mergeCell ref="A50:D50"/>
    <mergeCell ref="E50:F50"/>
    <mergeCell ref="D51:E51"/>
    <mergeCell ref="D52:E52"/>
    <mergeCell ref="A44:D44"/>
    <mergeCell ref="E44:F44"/>
    <mergeCell ref="D45:E45"/>
    <mergeCell ref="A46:D46"/>
    <mergeCell ref="E46:F46"/>
    <mergeCell ref="A39:D39"/>
    <mergeCell ref="E39:F39"/>
    <mergeCell ref="D40:E40"/>
    <mergeCell ref="D41:E41"/>
    <mergeCell ref="D42:E42"/>
    <mergeCell ref="A43:D43"/>
    <mergeCell ref="E43:F43"/>
    <mergeCell ref="D34:E34"/>
    <mergeCell ref="A35:D35"/>
    <mergeCell ref="E35:F35"/>
    <mergeCell ref="D36:E36"/>
    <mergeCell ref="D37:E37"/>
    <mergeCell ref="A38:D38"/>
    <mergeCell ref="E38:F38"/>
    <mergeCell ref="D29:E29"/>
    <mergeCell ref="D30:E30"/>
    <mergeCell ref="D32:E32"/>
    <mergeCell ref="D33:E33"/>
    <mergeCell ref="D24:E24"/>
    <mergeCell ref="D25:E25"/>
    <mergeCell ref="D26:E26"/>
    <mergeCell ref="D27:E27"/>
    <mergeCell ref="D19:E19"/>
    <mergeCell ref="D20:E20"/>
    <mergeCell ref="A21:D21"/>
    <mergeCell ref="E21:F21"/>
    <mergeCell ref="D22:E22"/>
    <mergeCell ref="D23:E23"/>
    <mergeCell ref="D15:E15"/>
    <mergeCell ref="D16:E16"/>
    <mergeCell ref="A17:D17"/>
    <mergeCell ref="E17:F17"/>
    <mergeCell ref="A18:D18"/>
    <mergeCell ref="E18:F18"/>
    <mergeCell ref="A11:D11"/>
    <mergeCell ref="E11:F11"/>
    <mergeCell ref="A12:D12"/>
    <mergeCell ref="E12:F12"/>
    <mergeCell ref="A6:F6"/>
    <mergeCell ref="A7:F7"/>
    <mergeCell ref="D8:E8"/>
    <mergeCell ref="D9:E9"/>
    <mergeCell ref="A10:D10"/>
    <mergeCell ref="E10:F10"/>
    <mergeCell ref="D2:E2"/>
    <mergeCell ref="D3:E3"/>
    <mergeCell ref="A4:A5"/>
    <mergeCell ref="B4:B5"/>
    <mergeCell ref="C4:C5"/>
    <mergeCell ref="D4:E4"/>
    <mergeCell ref="D5:E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22"/>
  <dimension ref="A1"/>
  <sheetViews>
    <sheetView workbookViewId="0"/>
  </sheetViews>
  <sheetFormatPr defaultRowHeight="12.75"/>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23"/>
  <dimension ref="A1"/>
  <sheetViews>
    <sheetView workbookViewId="0"/>
  </sheetViews>
  <sheetFormatPr defaultRowHeight="12.75"/>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24"/>
  <dimension ref="A1:P431"/>
  <sheetViews>
    <sheetView zoomScale="105" zoomScaleNormal="105" workbookViewId="0">
      <pane ySplit="4" topLeftCell="A155" activePane="bottomLeft" state="frozen"/>
      <selection pane="bottomLeft" activeCell="N120" sqref="N120"/>
    </sheetView>
  </sheetViews>
  <sheetFormatPr defaultColWidth="11.5703125" defaultRowHeight="12.75"/>
  <cols>
    <col min="1" max="1" width="70.42578125" customWidth="1"/>
    <col min="2" max="2" width="0" hidden="1" customWidth="1"/>
    <col min="3" max="3" width="15.140625" customWidth="1"/>
    <col min="4" max="4" width="0" hidden="1" customWidth="1"/>
    <col min="5" max="5" width="12.5703125" customWidth="1"/>
    <col min="6" max="6" width="11.5703125" hidden="1" customWidth="1"/>
    <col min="7" max="8" width="0" style="1" hidden="1" customWidth="1"/>
    <col min="9" max="11" width="11.5703125" style="1"/>
    <col min="12" max="12" width="16.42578125" customWidth="1"/>
  </cols>
  <sheetData>
    <row r="1" spans="1:11" ht="24" customHeight="1">
      <c r="A1" s="1422" t="s">
        <v>826</v>
      </c>
      <c r="B1" s="1422"/>
      <c r="C1" s="1422"/>
      <c r="D1" s="1422"/>
      <c r="E1" s="1422"/>
      <c r="F1" s="1422"/>
      <c r="G1" s="1422"/>
      <c r="H1" s="1422"/>
      <c r="I1" s="1422"/>
      <c r="J1" s="1422"/>
      <c r="K1" s="2"/>
    </row>
    <row r="2" spans="1:11">
      <c r="A2" s="2"/>
      <c r="B2" s="2"/>
      <c r="C2" s="2"/>
      <c r="D2" s="2"/>
      <c r="E2" s="2"/>
      <c r="F2" s="2"/>
      <c r="G2" s="39"/>
      <c r="H2" s="39"/>
      <c r="I2" s="39"/>
      <c r="J2" s="39"/>
      <c r="K2" s="39"/>
    </row>
    <row r="3" spans="1:11">
      <c r="G3" s="31"/>
      <c r="H3" s="28"/>
      <c r="I3" s="28"/>
      <c r="J3" s="28" t="s">
        <v>660</v>
      </c>
      <c r="K3" s="28"/>
    </row>
    <row r="4" spans="1:11" ht="41.25" customHeight="1">
      <c r="A4" s="224" t="s">
        <v>301</v>
      </c>
      <c r="B4" s="224" t="s">
        <v>689</v>
      </c>
      <c r="C4" s="224" t="s">
        <v>690</v>
      </c>
      <c r="D4" s="224" t="s">
        <v>691</v>
      </c>
      <c r="E4" s="224" t="s">
        <v>173</v>
      </c>
      <c r="F4" s="224" t="s">
        <v>174</v>
      </c>
      <c r="G4" s="224" t="s">
        <v>175</v>
      </c>
      <c r="H4" s="224" t="s">
        <v>143</v>
      </c>
      <c r="I4" s="224" t="s">
        <v>346</v>
      </c>
      <c r="J4" s="224" t="s">
        <v>392</v>
      </c>
      <c r="K4" s="224" t="s">
        <v>397</v>
      </c>
    </row>
    <row r="5" spans="1:11" ht="12.75" customHeight="1">
      <c r="A5" s="225" t="s">
        <v>680</v>
      </c>
      <c r="B5" s="226"/>
      <c r="C5" s="226"/>
      <c r="D5" s="226"/>
      <c r="E5" s="226"/>
      <c r="F5" s="226"/>
      <c r="G5" s="226"/>
      <c r="H5" s="226"/>
      <c r="I5" s="226"/>
      <c r="J5" s="226"/>
      <c r="K5" s="229"/>
    </row>
    <row r="6" spans="1:11" ht="12.75" customHeight="1">
      <c r="A6" s="227" t="s">
        <v>681</v>
      </c>
      <c r="B6" s="228"/>
      <c r="C6" s="228"/>
      <c r="D6" s="228"/>
      <c r="E6" s="228"/>
      <c r="F6" s="228"/>
      <c r="G6" s="228"/>
      <c r="H6" s="228"/>
      <c r="I6" s="228"/>
      <c r="J6" s="228"/>
      <c r="K6" s="230"/>
    </row>
    <row r="7" spans="1:11" ht="17.25" customHeight="1">
      <c r="A7" s="164" t="s">
        <v>682</v>
      </c>
      <c r="B7" s="164"/>
      <c r="C7" s="162" t="s">
        <v>445</v>
      </c>
      <c r="D7" s="135"/>
      <c r="E7" s="136" t="s">
        <v>446</v>
      </c>
      <c r="F7" s="137">
        <v>75</v>
      </c>
      <c r="G7" s="137">
        <v>65</v>
      </c>
      <c r="H7" s="137">
        <v>80</v>
      </c>
      <c r="I7" s="137">
        <v>85</v>
      </c>
      <c r="J7" s="165">
        <v>85</v>
      </c>
      <c r="K7" s="263">
        <v>85</v>
      </c>
    </row>
    <row r="8" spans="1:11" ht="17.25" customHeight="1">
      <c r="A8" s="231" t="s">
        <v>820</v>
      </c>
      <c r="B8" s="231"/>
      <c r="C8" s="152" t="s">
        <v>821</v>
      </c>
      <c r="D8" s="133"/>
      <c r="E8" s="153" t="s">
        <v>244</v>
      </c>
      <c r="F8" s="154" t="s">
        <v>822</v>
      </c>
      <c r="G8" s="154" t="s">
        <v>822</v>
      </c>
      <c r="H8" s="154" t="s">
        <v>822</v>
      </c>
      <c r="I8" s="154" t="s">
        <v>822</v>
      </c>
      <c r="J8" s="149" t="s">
        <v>822</v>
      </c>
      <c r="K8" s="264" t="s">
        <v>822</v>
      </c>
    </row>
    <row r="9" spans="1:11" ht="23.85" customHeight="1">
      <c r="A9" s="1423" t="s">
        <v>424</v>
      </c>
      <c r="B9" s="1424"/>
      <c r="C9" s="1424"/>
      <c r="D9" s="1424"/>
      <c r="E9" s="1424"/>
      <c r="F9" s="1424"/>
      <c r="G9" s="1424"/>
      <c r="H9" s="1424"/>
      <c r="I9" s="1424"/>
      <c r="J9" s="1425"/>
      <c r="K9" s="232"/>
    </row>
    <row r="10" spans="1:11" ht="12.75" customHeight="1">
      <c r="A10" s="1433" t="s">
        <v>273</v>
      </c>
      <c r="B10" s="1434"/>
      <c r="C10" s="1434"/>
      <c r="D10" s="1434"/>
      <c r="E10" s="1434"/>
      <c r="F10" s="1434"/>
      <c r="G10" s="1434"/>
      <c r="H10" s="1434"/>
      <c r="I10" s="1434"/>
      <c r="J10" s="1435"/>
      <c r="K10" s="234"/>
    </row>
    <row r="11" spans="1:11" ht="12.75" customHeight="1">
      <c r="A11" s="1433" t="s">
        <v>274</v>
      </c>
      <c r="B11" s="1434"/>
      <c r="C11" s="1434"/>
      <c r="D11" s="1434"/>
      <c r="E11" s="1434"/>
      <c r="F11" s="1434"/>
      <c r="G11" s="1434"/>
      <c r="H11" s="1434"/>
      <c r="I11" s="1434"/>
      <c r="J11" s="1435"/>
      <c r="K11" s="234"/>
    </row>
    <row r="12" spans="1:11" ht="14.25" customHeight="1">
      <c r="A12" s="134" t="s">
        <v>213</v>
      </c>
      <c r="B12" s="134"/>
      <c r="C12" s="162" t="s">
        <v>275</v>
      </c>
      <c r="D12" s="135"/>
      <c r="E12" s="233" t="s">
        <v>276</v>
      </c>
      <c r="F12" s="137">
        <v>230</v>
      </c>
      <c r="G12" s="137">
        <v>150</v>
      </c>
      <c r="H12" s="137">
        <v>230</v>
      </c>
      <c r="I12" s="137">
        <v>230</v>
      </c>
      <c r="J12" s="165">
        <v>230</v>
      </c>
      <c r="K12" s="143">
        <v>230</v>
      </c>
    </row>
    <row r="13" spans="1:11" ht="17.25" customHeight="1">
      <c r="A13" s="10" t="s">
        <v>667</v>
      </c>
      <c r="B13" s="10"/>
      <c r="C13" s="4" t="s">
        <v>242</v>
      </c>
      <c r="D13" s="5"/>
      <c r="E13" s="6" t="s">
        <v>276</v>
      </c>
      <c r="F13" s="7">
        <v>1300</v>
      </c>
      <c r="G13" s="7">
        <v>1150</v>
      </c>
      <c r="H13" s="7">
        <v>1400</v>
      </c>
      <c r="I13" s="7">
        <v>1400</v>
      </c>
      <c r="J13" s="142">
        <v>1400</v>
      </c>
      <c r="K13" s="143">
        <v>1400</v>
      </c>
    </row>
    <row r="14" spans="1:11" ht="25.5">
      <c r="A14" s="10" t="s">
        <v>110</v>
      </c>
      <c r="B14" s="10"/>
      <c r="C14" s="4" t="s">
        <v>111</v>
      </c>
      <c r="D14" s="5"/>
      <c r="E14" s="6" t="s">
        <v>446</v>
      </c>
      <c r="F14" s="7">
        <v>100</v>
      </c>
      <c r="G14" s="7">
        <v>100</v>
      </c>
      <c r="H14" s="7">
        <v>100</v>
      </c>
      <c r="I14" s="7">
        <v>100</v>
      </c>
      <c r="J14" s="142">
        <v>100</v>
      </c>
      <c r="K14" s="143">
        <v>100</v>
      </c>
    </row>
    <row r="15" spans="1:11" ht="14.25" customHeight="1">
      <c r="A15" s="236" t="s">
        <v>585</v>
      </c>
      <c r="B15" s="236"/>
      <c r="C15" s="152" t="s">
        <v>584</v>
      </c>
      <c r="D15" s="133"/>
      <c r="E15" s="153" t="s">
        <v>446</v>
      </c>
      <c r="F15" s="154"/>
      <c r="G15" s="154">
        <v>75</v>
      </c>
      <c r="H15" s="154">
        <v>75</v>
      </c>
      <c r="I15" s="154">
        <v>75</v>
      </c>
      <c r="J15" s="149">
        <v>75</v>
      </c>
      <c r="K15" s="143">
        <v>75</v>
      </c>
    </row>
    <row r="16" spans="1:11" ht="12.75" customHeight="1">
      <c r="A16" s="1436" t="s">
        <v>112</v>
      </c>
      <c r="B16" s="1437"/>
      <c r="C16" s="1437"/>
      <c r="D16" s="1437"/>
      <c r="E16" s="1437"/>
      <c r="F16" s="1437"/>
      <c r="G16" s="1437"/>
      <c r="H16" s="1437"/>
      <c r="I16" s="1437"/>
      <c r="J16" s="1438"/>
      <c r="K16" s="239"/>
    </row>
    <row r="17" spans="1:11" ht="12.75" customHeight="1">
      <c r="A17" s="1439" t="s">
        <v>113</v>
      </c>
      <c r="B17" s="1440"/>
      <c r="C17" s="1440"/>
      <c r="D17" s="1440"/>
      <c r="E17" s="1440"/>
      <c r="F17" s="1440"/>
      <c r="G17" s="1440"/>
      <c r="H17" s="1440"/>
      <c r="I17" s="1440"/>
      <c r="J17" s="1441"/>
      <c r="K17" s="240"/>
    </row>
    <row r="18" spans="1:11" ht="12.75" hidden="1" customHeight="1">
      <c r="A18" s="237"/>
      <c r="B18" s="237"/>
      <c r="C18" s="237"/>
      <c r="D18" s="237"/>
      <c r="E18" s="237"/>
      <c r="F18" s="237"/>
      <c r="G18" s="237"/>
      <c r="H18" s="237"/>
      <c r="I18" s="237"/>
      <c r="J18" s="238"/>
      <c r="K18" s="235"/>
    </row>
    <row r="19" spans="1:11" ht="13.5" customHeight="1">
      <c r="A19" s="11" t="s">
        <v>119</v>
      </c>
      <c r="B19" s="11"/>
      <c r="C19" s="4" t="s">
        <v>672</v>
      </c>
      <c r="D19" s="33"/>
      <c r="E19" s="6" t="s">
        <v>276</v>
      </c>
      <c r="F19" s="7">
        <v>4</v>
      </c>
      <c r="G19" s="7">
        <v>4</v>
      </c>
      <c r="H19" s="7">
        <v>4</v>
      </c>
      <c r="I19" s="7">
        <v>4</v>
      </c>
      <c r="J19" s="142">
        <v>4</v>
      </c>
      <c r="K19" s="143"/>
    </row>
    <row r="20" spans="1:11" ht="13.5" customHeight="1">
      <c r="A20" s="11" t="s">
        <v>670</v>
      </c>
      <c r="B20" s="11" t="s">
        <v>386</v>
      </c>
      <c r="C20" s="4" t="s">
        <v>387</v>
      </c>
      <c r="D20" s="33"/>
      <c r="E20" s="6" t="s">
        <v>276</v>
      </c>
      <c r="F20" s="7">
        <v>500</v>
      </c>
      <c r="G20" s="7">
        <v>400</v>
      </c>
      <c r="H20" s="7">
        <v>500</v>
      </c>
      <c r="I20" s="7">
        <v>500</v>
      </c>
      <c r="J20" s="142">
        <v>500</v>
      </c>
      <c r="K20" s="143">
        <v>500</v>
      </c>
    </row>
    <row r="21" spans="1:11" ht="12.75" customHeight="1">
      <c r="A21" s="1426" t="s">
        <v>443</v>
      </c>
      <c r="B21" s="1426"/>
      <c r="C21" s="1426"/>
      <c r="D21" s="1426"/>
      <c r="E21" s="1426"/>
      <c r="F21" s="1426"/>
      <c r="G21" s="1426"/>
      <c r="H21" s="1426"/>
      <c r="I21" s="1426"/>
      <c r="J21" s="1427"/>
      <c r="K21" s="189"/>
    </row>
    <row r="22" spans="1:11" ht="27" customHeight="1">
      <c r="A22" s="16" t="s">
        <v>215</v>
      </c>
      <c r="B22" s="11"/>
      <c r="C22" s="4" t="s">
        <v>406</v>
      </c>
      <c r="D22" s="33"/>
      <c r="E22" s="34" t="s">
        <v>276</v>
      </c>
      <c r="F22" s="7">
        <v>60</v>
      </c>
      <c r="G22" s="4">
        <v>70</v>
      </c>
      <c r="H22" s="4">
        <v>90</v>
      </c>
      <c r="I22" s="4">
        <v>95</v>
      </c>
      <c r="J22" s="167">
        <v>100</v>
      </c>
      <c r="K22" s="265">
        <v>100</v>
      </c>
    </row>
    <row r="23" spans="1:11" ht="15.75" customHeight="1">
      <c r="A23" s="11" t="s">
        <v>469</v>
      </c>
      <c r="B23" s="11"/>
      <c r="C23" s="4" t="s">
        <v>377</v>
      </c>
      <c r="D23" s="33"/>
      <c r="E23" s="6" t="s">
        <v>276</v>
      </c>
      <c r="F23" s="7">
        <v>1200</v>
      </c>
      <c r="G23" s="4">
        <v>1200</v>
      </c>
      <c r="H23" s="4">
        <v>1200</v>
      </c>
      <c r="I23" s="4">
        <v>1200</v>
      </c>
      <c r="J23" s="167">
        <v>1200</v>
      </c>
      <c r="K23" s="266">
        <v>1200</v>
      </c>
    </row>
    <row r="24" spans="1:11" ht="17.25" customHeight="1">
      <c r="A24" s="12" t="s">
        <v>791</v>
      </c>
      <c r="B24" s="11"/>
      <c r="C24" s="4" t="s">
        <v>378</v>
      </c>
      <c r="D24" s="33"/>
      <c r="E24" s="6" t="s">
        <v>276</v>
      </c>
      <c r="F24" s="7" t="s">
        <v>379</v>
      </c>
      <c r="G24" s="4">
        <v>4800</v>
      </c>
      <c r="H24" s="4">
        <v>5500</v>
      </c>
      <c r="I24" s="4">
        <v>5500</v>
      </c>
      <c r="J24" s="167">
        <v>5500</v>
      </c>
      <c r="K24" s="266">
        <v>5500</v>
      </c>
    </row>
    <row r="25" spans="1:11" ht="15.75" customHeight="1">
      <c r="A25" s="11" t="s">
        <v>380</v>
      </c>
      <c r="B25" s="11"/>
      <c r="C25" s="4" t="s">
        <v>381</v>
      </c>
      <c r="D25" s="33"/>
      <c r="E25" s="6" t="s">
        <v>276</v>
      </c>
      <c r="F25" s="7" t="s">
        <v>562</v>
      </c>
      <c r="G25" s="4">
        <v>1250</v>
      </c>
      <c r="H25" s="4">
        <v>1220</v>
      </c>
      <c r="I25" s="4">
        <v>1220</v>
      </c>
      <c r="J25" s="167">
        <v>1220</v>
      </c>
      <c r="K25" s="266">
        <v>1220</v>
      </c>
    </row>
    <row r="26" spans="1:11" ht="15" customHeight="1">
      <c r="A26" s="11" t="s">
        <v>632</v>
      </c>
      <c r="B26" s="11"/>
      <c r="C26" s="4" t="s">
        <v>633</v>
      </c>
      <c r="D26" s="33"/>
      <c r="E26" s="6" t="s">
        <v>276</v>
      </c>
      <c r="F26" s="7">
        <v>450</v>
      </c>
      <c r="G26" s="4">
        <v>420</v>
      </c>
      <c r="H26" s="4">
        <v>600</v>
      </c>
      <c r="I26" s="4">
        <v>600</v>
      </c>
      <c r="J26" s="167">
        <v>600</v>
      </c>
      <c r="K26" s="266">
        <v>600</v>
      </c>
    </row>
    <row r="27" spans="1:11" ht="15" customHeight="1">
      <c r="A27" s="11" t="s">
        <v>792</v>
      </c>
      <c r="B27" s="11"/>
      <c r="C27" s="4" t="s">
        <v>509</v>
      </c>
      <c r="D27" s="33"/>
      <c r="E27" s="6" t="s">
        <v>276</v>
      </c>
      <c r="F27" s="7"/>
      <c r="G27" s="4"/>
      <c r="H27" s="4">
        <v>0</v>
      </c>
      <c r="I27" s="4">
        <v>0</v>
      </c>
      <c r="J27" s="167">
        <v>0</v>
      </c>
      <c r="K27" s="267">
        <v>0</v>
      </c>
    </row>
    <row r="28" spans="1:11" ht="12.75" customHeight="1">
      <c r="A28" s="1426" t="s">
        <v>71</v>
      </c>
      <c r="B28" s="1426"/>
      <c r="C28" s="1426"/>
      <c r="D28" s="1426"/>
      <c r="E28" s="1426"/>
      <c r="F28" s="1426"/>
      <c r="G28" s="1426"/>
      <c r="H28" s="1426"/>
      <c r="I28" s="1426"/>
      <c r="J28" s="1427"/>
      <c r="K28" s="189"/>
    </row>
    <row r="29" spans="1:11" ht="15.75" customHeight="1">
      <c r="A29" s="11" t="s">
        <v>668</v>
      </c>
      <c r="B29" s="11"/>
      <c r="C29" s="4" t="s">
        <v>72</v>
      </c>
      <c r="D29" s="33"/>
      <c r="E29" s="6" t="s">
        <v>276</v>
      </c>
      <c r="F29" s="7">
        <v>10</v>
      </c>
      <c r="G29" s="7">
        <v>10</v>
      </c>
      <c r="H29" s="7">
        <v>10</v>
      </c>
      <c r="I29" s="7">
        <v>10</v>
      </c>
      <c r="J29" s="142">
        <v>10</v>
      </c>
      <c r="K29" s="268">
        <v>10</v>
      </c>
    </row>
    <row r="30" spans="1:11" ht="14.25" customHeight="1">
      <c r="A30" s="11" t="s">
        <v>73</v>
      </c>
      <c r="B30" s="11"/>
      <c r="C30" s="4" t="s">
        <v>455</v>
      </c>
      <c r="D30" s="33"/>
      <c r="E30" s="6" t="s">
        <v>276</v>
      </c>
      <c r="F30" s="7">
        <v>3</v>
      </c>
      <c r="G30" s="7">
        <v>3</v>
      </c>
      <c r="H30" s="7">
        <v>3</v>
      </c>
      <c r="I30" s="7">
        <v>3</v>
      </c>
      <c r="J30" s="142">
        <v>3</v>
      </c>
      <c r="K30" s="268">
        <v>3</v>
      </c>
    </row>
    <row r="31" spans="1:11" ht="12.75" customHeight="1">
      <c r="A31" s="1426" t="s">
        <v>563</v>
      </c>
      <c r="B31" s="1426"/>
      <c r="C31" s="1426"/>
      <c r="D31" s="1426"/>
      <c r="E31" s="1426"/>
      <c r="F31" s="1426"/>
      <c r="G31" s="1426"/>
      <c r="H31" s="1426"/>
      <c r="I31" s="1426"/>
      <c r="J31" s="1427"/>
      <c r="K31" s="189"/>
    </row>
    <row r="32" spans="1:11" ht="12.75" customHeight="1">
      <c r="A32" s="11" t="s">
        <v>732</v>
      </c>
      <c r="B32" s="11"/>
      <c r="C32" s="4" t="s">
        <v>733</v>
      </c>
      <c r="D32" s="33"/>
      <c r="E32" s="6" t="s">
        <v>446</v>
      </c>
      <c r="F32" s="7">
        <v>80</v>
      </c>
      <c r="G32" s="7">
        <v>80</v>
      </c>
      <c r="H32" s="7">
        <v>80</v>
      </c>
      <c r="I32" s="7">
        <v>80</v>
      </c>
      <c r="J32" s="142">
        <v>80</v>
      </c>
      <c r="K32" s="268">
        <v>80</v>
      </c>
    </row>
    <row r="33" spans="1:13" ht="27" customHeight="1">
      <c r="A33" s="12" t="s">
        <v>124</v>
      </c>
      <c r="B33" s="11"/>
      <c r="C33" s="4" t="s">
        <v>560</v>
      </c>
      <c r="D33" s="33"/>
      <c r="E33" s="6" t="s">
        <v>446</v>
      </c>
      <c r="F33" s="7">
        <v>100</v>
      </c>
      <c r="G33" s="7">
        <v>100</v>
      </c>
      <c r="H33" s="7">
        <v>100</v>
      </c>
      <c r="I33" s="7">
        <v>100</v>
      </c>
      <c r="J33" s="142">
        <v>100</v>
      </c>
      <c r="K33" s="268">
        <v>100</v>
      </c>
    </row>
    <row r="34" spans="1:13" ht="15" customHeight="1">
      <c r="A34" s="43" t="s">
        <v>308</v>
      </c>
      <c r="B34" s="241"/>
      <c r="C34" s="152" t="s">
        <v>309</v>
      </c>
      <c r="D34" s="242"/>
      <c r="E34" s="153" t="s">
        <v>446</v>
      </c>
      <c r="F34" s="154">
        <v>100</v>
      </c>
      <c r="G34" s="154">
        <v>100</v>
      </c>
      <c r="H34" s="154">
        <v>100</v>
      </c>
      <c r="I34" s="154">
        <v>100</v>
      </c>
      <c r="J34" s="149">
        <v>100</v>
      </c>
      <c r="K34" s="269">
        <v>100</v>
      </c>
    </row>
    <row r="35" spans="1:13" ht="13.5">
      <c r="A35" s="1428" t="s">
        <v>734</v>
      </c>
      <c r="B35" s="1429"/>
      <c r="C35" s="1429"/>
      <c r="D35" s="1429"/>
      <c r="E35" s="1429"/>
      <c r="F35" s="1429"/>
      <c r="G35" s="1429"/>
      <c r="H35" s="1429"/>
      <c r="I35" s="1429"/>
      <c r="J35" s="1429"/>
      <c r="K35" s="189"/>
    </row>
    <row r="36" spans="1:13" ht="15.75" customHeight="1">
      <c r="A36" s="243" t="s">
        <v>33</v>
      </c>
      <c r="B36" s="243"/>
      <c r="C36" s="162" t="s">
        <v>34</v>
      </c>
      <c r="D36" s="244"/>
      <c r="E36" s="136" t="s">
        <v>35</v>
      </c>
      <c r="F36" s="137">
        <v>100</v>
      </c>
      <c r="G36" s="137">
        <v>40</v>
      </c>
      <c r="H36" s="137">
        <v>70</v>
      </c>
      <c r="I36" s="137">
        <v>90</v>
      </c>
      <c r="J36" s="165">
        <v>100</v>
      </c>
      <c r="K36" s="270">
        <v>100</v>
      </c>
    </row>
    <row r="37" spans="1:13" ht="15.75" customHeight="1">
      <c r="A37" s="241" t="s">
        <v>23</v>
      </c>
      <c r="B37" s="241"/>
      <c r="C37" s="152" t="s">
        <v>22</v>
      </c>
      <c r="D37" s="242"/>
      <c r="E37" s="245" t="s">
        <v>24</v>
      </c>
      <c r="F37" s="154"/>
      <c r="G37" s="154"/>
      <c r="H37" s="154">
        <v>30</v>
      </c>
      <c r="I37" s="154">
        <v>30</v>
      </c>
      <c r="J37" s="149">
        <v>30</v>
      </c>
      <c r="K37" s="264">
        <v>30</v>
      </c>
    </row>
    <row r="38" spans="1:13" ht="25.7" customHeight="1">
      <c r="A38" s="1401" t="s">
        <v>168</v>
      </c>
      <c r="B38" s="1402"/>
      <c r="C38" s="1402"/>
      <c r="D38" s="1402"/>
      <c r="E38" s="1402"/>
      <c r="F38" s="1402"/>
      <c r="G38" s="1402"/>
      <c r="H38" s="1402"/>
      <c r="I38" s="1402"/>
      <c r="J38" s="1402"/>
      <c r="K38" s="205"/>
      <c r="M38" t="s">
        <v>125</v>
      </c>
    </row>
    <row r="39" spans="1:13" ht="12.75" customHeight="1">
      <c r="A39" s="1405" t="s">
        <v>274</v>
      </c>
      <c r="B39" s="1406"/>
      <c r="C39" s="1406"/>
      <c r="D39" s="1406"/>
      <c r="E39" s="1406"/>
      <c r="F39" s="1406"/>
      <c r="G39" s="1406"/>
      <c r="H39" s="1406"/>
      <c r="I39" s="1406"/>
      <c r="J39" s="1406"/>
      <c r="K39" s="234"/>
    </row>
    <row r="40" spans="1:13">
      <c r="A40" s="246" t="s">
        <v>428</v>
      </c>
      <c r="B40" s="246"/>
      <c r="C40" s="162" t="s">
        <v>429</v>
      </c>
      <c r="D40" s="135"/>
      <c r="E40" s="136" t="s">
        <v>446</v>
      </c>
      <c r="F40" s="137">
        <v>65</v>
      </c>
      <c r="G40" s="137">
        <v>50</v>
      </c>
      <c r="H40" s="137">
        <v>50</v>
      </c>
      <c r="I40" s="137">
        <v>50</v>
      </c>
      <c r="J40" s="165">
        <v>50</v>
      </c>
      <c r="K40" s="263">
        <v>50</v>
      </c>
    </row>
    <row r="41" spans="1:13" ht="16.5" customHeight="1">
      <c r="A41" s="247" t="s">
        <v>430</v>
      </c>
      <c r="B41" s="247"/>
      <c r="C41" s="152" t="s">
        <v>431</v>
      </c>
      <c r="D41" s="133"/>
      <c r="E41" s="153" t="s">
        <v>276</v>
      </c>
      <c r="F41" s="154">
        <v>350</v>
      </c>
      <c r="G41" s="154">
        <v>250</v>
      </c>
      <c r="H41" s="154">
        <v>320</v>
      </c>
      <c r="I41" s="154">
        <v>330</v>
      </c>
      <c r="J41" s="149">
        <v>330</v>
      </c>
      <c r="K41" s="269">
        <v>330</v>
      </c>
    </row>
    <row r="42" spans="1:13">
      <c r="A42" s="1396" t="s">
        <v>112</v>
      </c>
      <c r="B42" s="1397"/>
      <c r="C42" s="1397"/>
      <c r="D42" s="1397"/>
      <c r="E42" s="1397"/>
      <c r="F42" s="1397"/>
      <c r="G42" s="1397"/>
      <c r="H42" s="1397"/>
      <c r="I42" s="1397"/>
      <c r="J42" s="1397"/>
      <c r="K42" s="271"/>
    </row>
    <row r="43" spans="1:13" ht="13.5">
      <c r="A43" s="1428" t="s">
        <v>477</v>
      </c>
      <c r="B43" s="1429"/>
      <c r="C43" s="1429"/>
      <c r="D43" s="1429"/>
      <c r="E43" s="1429"/>
      <c r="F43" s="1429"/>
      <c r="G43" s="1429"/>
      <c r="H43" s="1429"/>
      <c r="I43" s="1429"/>
      <c r="J43" s="1429"/>
      <c r="K43" s="189"/>
    </row>
    <row r="44" spans="1:13">
      <c r="A44" s="211" t="s">
        <v>586</v>
      </c>
      <c r="B44" s="211"/>
      <c r="C44" s="162" t="s">
        <v>525</v>
      </c>
      <c r="D44" s="135"/>
      <c r="E44" s="249" t="s">
        <v>526</v>
      </c>
      <c r="F44" s="137">
        <v>70</v>
      </c>
      <c r="G44" s="137">
        <v>60</v>
      </c>
      <c r="H44" s="137">
        <v>60</v>
      </c>
      <c r="I44" s="137">
        <v>60</v>
      </c>
      <c r="J44" s="165">
        <v>60</v>
      </c>
      <c r="K44" s="270">
        <v>60</v>
      </c>
    </row>
    <row r="45" spans="1:13" ht="13.5">
      <c r="A45" s="1426" t="s">
        <v>340</v>
      </c>
      <c r="B45" s="1426"/>
      <c r="C45" s="1426"/>
      <c r="D45" s="1426"/>
      <c r="E45" s="1426"/>
      <c r="F45" s="1426"/>
      <c r="G45" s="1426"/>
      <c r="H45" s="1426"/>
      <c r="I45" s="1426"/>
      <c r="J45" s="1427"/>
      <c r="K45" s="189"/>
    </row>
    <row r="46" spans="1:13">
      <c r="A46" s="12" t="s">
        <v>793</v>
      </c>
      <c r="B46" s="12"/>
      <c r="C46" s="4" t="s">
        <v>344</v>
      </c>
      <c r="D46" s="5"/>
      <c r="E46" s="13" t="s">
        <v>276</v>
      </c>
      <c r="F46" s="7">
        <v>0</v>
      </c>
      <c r="G46" s="7">
        <v>1</v>
      </c>
      <c r="H46" s="7">
        <v>0</v>
      </c>
      <c r="I46" s="7">
        <v>1</v>
      </c>
      <c r="J46" s="142">
        <v>0</v>
      </c>
      <c r="K46" s="268">
        <v>0</v>
      </c>
      <c r="L46" s="31"/>
    </row>
    <row r="47" spans="1:13" ht="25.5">
      <c r="A47" s="12" t="s">
        <v>815</v>
      </c>
      <c r="B47" s="36"/>
      <c r="C47" s="4" t="s">
        <v>341</v>
      </c>
      <c r="D47" s="37"/>
      <c r="E47" s="34" t="s">
        <v>446</v>
      </c>
      <c r="F47" s="4"/>
      <c r="G47" s="4">
        <v>50</v>
      </c>
      <c r="H47" s="4">
        <v>60</v>
      </c>
      <c r="I47" s="4">
        <v>70</v>
      </c>
      <c r="J47" s="167">
        <v>60</v>
      </c>
      <c r="K47" s="266">
        <v>60</v>
      </c>
      <c r="L47" s="31"/>
    </row>
    <row r="48" spans="1:13">
      <c r="A48" s="12" t="s">
        <v>57</v>
      </c>
      <c r="B48" s="36"/>
      <c r="C48" s="4" t="s">
        <v>342</v>
      </c>
      <c r="D48" s="37"/>
      <c r="E48" s="6" t="s">
        <v>276</v>
      </c>
      <c r="F48" s="7"/>
      <c r="G48" s="7"/>
      <c r="H48" s="7">
        <v>0</v>
      </c>
      <c r="I48" s="7">
        <v>2</v>
      </c>
      <c r="J48" s="142">
        <v>2</v>
      </c>
      <c r="K48" s="268">
        <v>2</v>
      </c>
      <c r="L48" s="31"/>
    </row>
    <row r="49" spans="1:16" ht="13.5">
      <c r="A49" s="1426" t="s">
        <v>816</v>
      </c>
      <c r="B49" s="1426"/>
      <c r="C49" s="1426"/>
      <c r="D49" s="1426"/>
      <c r="E49" s="1426"/>
      <c r="F49" s="1426"/>
      <c r="G49" s="1426"/>
      <c r="H49" s="1426"/>
      <c r="I49" s="1426"/>
      <c r="J49" s="1427"/>
      <c r="K49" s="189"/>
    </row>
    <row r="50" spans="1:16" ht="17.25" customHeight="1">
      <c r="A50" s="11" t="s">
        <v>669</v>
      </c>
      <c r="B50" s="11"/>
      <c r="C50" s="4" t="s">
        <v>817</v>
      </c>
      <c r="D50" s="5"/>
      <c r="E50" s="6" t="s">
        <v>276</v>
      </c>
      <c r="F50" s="7">
        <v>3</v>
      </c>
      <c r="G50" s="7">
        <v>4</v>
      </c>
      <c r="H50" s="7">
        <v>5</v>
      </c>
      <c r="I50" s="7">
        <v>4</v>
      </c>
      <c r="J50" s="142">
        <v>4</v>
      </c>
      <c r="K50" s="268">
        <v>4</v>
      </c>
    </row>
    <row r="51" spans="1:16" ht="17.25" customHeight="1">
      <c r="A51" s="11" t="s">
        <v>494</v>
      </c>
      <c r="B51" s="11"/>
      <c r="C51" s="4" t="s">
        <v>333</v>
      </c>
      <c r="D51" s="5"/>
      <c r="E51" s="6" t="s">
        <v>276</v>
      </c>
      <c r="F51" s="7"/>
      <c r="G51" s="7"/>
      <c r="H51" s="7">
        <v>1</v>
      </c>
      <c r="I51" s="7">
        <v>1</v>
      </c>
      <c r="J51" s="142">
        <v>1</v>
      </c>
      <c r="K51" s="264">
        <v>1</v>
      </c>
    </row>
    <row r="52" spans="1:16" ht="26.25" customHeight="1">
      <c r="A52" s="1369" t="s">
        <v>515</v>
      </c>
      <c r="B52" s="1369"/>
      <c r="C52" s="1369"/>
      <c r="D52" s="1369"/>
      <c r="E52" s="1369"/>
      <c r="F52" s="1369"/>
      <c r="G52" s="1369"/>
      <c r="H52" s="1369"/>
      <c r="I52" s="1369"/>
      <c r="J52" s="1370"/>
      <c r="K52" s="190"/>
    </row>
    <row r="53" spans="1:16">
      <c r="A53" s="11" t="s">
        <v>12</v>
      </c>
      <c r="B53" s="11"/>
      <c r="C53" s="4" t="s">
        <v>13</v>
      </c>
      <c r="D53" s="5"/>
      <c r="E53" s="6" t="s">
        <v>276</v>
      </c>
      <c r="F53" s="7">
        <v>7</v>
      </c>
      <c r="G53" s="7">
        <v>7</v>
      </c>
      <c r="H53" s="7">
        <v>9</v>
      </c>
      <c r="I53" s="7">
        <v>9</v>
      </c>
      <c r="J53" s="142">
        <v>10</v>
      </c>
      <c r="K53" s="263">
        <v>10</v>
      </c>
      <c r="N53" s="69"/>
      <c r="O53" s="69"/>
      <c r="P53" s="69"/>
    </row>
    <row r="54" spans="1:16">
      <c r="A54" s="11" t="s">
        <v>398</v>
      </c>
      <c r="B54" s="11"/>
      <c r="C54" s="4" t="s">
        <v>722</v>
      </c>
      <c r="D54" s="5"/>
      <c r="E54" s="6" t="s">
        <v>276</v>
      </c>
      <c r="F54" s="7">
        <v>1</v>
      </c>
      <c r="G54" s="7" t="s">
        <v>399</v>
      </c>
      <c r="H54" s="7">
        <v>0</v>
      </c>
      <c r="I54" s="7">
        <v>1</v>
      </c>
      <c r="J54" s="142">
        <v>0</v>
      </c>
      <c r="K54" s="268">
        <v>0</v>
      </c>
      <c r="N54" s="69"/>
      <c r="O54" s="69"/>
      <c r="P54" s="69"/>
    </row>
    <row r="55" spans="1:16" ht="27.75" customHeight="1">
      <c r="A55" s="12" t="s">
        <v>794</v>
      </c>
      <c r="B55" s="12"/>
      <c r="C55" s="1442" t="s">
        <v>801</v>
      </c>
      <c r="D55" s="5"/>
      <c r="E55" s="1430" t="s">
        <v>276</v>
      </c>
      <c r="F55" s="7" t="s">
        <v>375</v>
      </c>
      <c r="G55" s="35">
        <v>1</v>
      </c>
      <c r="H55" s="4">
        <v>2</v>
      </c>
      <c r="I55" s="4">
        <v>2</v>
      </c>
      <c r="J55" s="167">
        <v>2</v>
      </c>
      <c r="K55" s="266">
        <v>2</v>
      </c>
      <c r="N55" s="69"/>
      <c r="O55" s="69"/>
      <c r="P55" s="69"/>
    </row>
    <row r="56" spans="1:16" ht="15" customHeight="1">
      <c r="A56" s="12" t="s">
        <v>62</v>
      </c>
      <c r="B56" s="12"/>
      <c r="C56" s="1443"/>
      <c r="D56" s="5"/>
      <c r="E56" s="1431"/>
      <c r="F56" s="7"/>
      <c r="G56" s="24">
        <v>5</v>
      </c>
      <c r="H56" s="7">
        <v>2</v>
      </c>
      <c r="I56" s="7">
        <v>2</v>
      </c>
      <c r="J56" s="142">
        <v>2</v>
      </c>
      <c r="K56" s="268">
        <v>2</v>
      </c>
      <c r="N56" s="69"/>
      <c r="O56" s="69"/>
      <c r="P56" s="69"/>
    </row>
    <row r="57" spans="1:16" ht="15" customHeight="1">
      <c r="A57" s="12" t="s">
        <v>28</v>
      </c>
      <c r="B57" s="12"/>
      <c r="C57" s="1443"/>
      <c r="D57" s="5"/>
      <c r="E57" s="1431"/>
      <c r="F57" s="7"/>
      <c r="G57" s="24">
        <v>3</v>
      </c>
      <c r="H57" s="7">
        <v>2</v>
      </c>
      <c r="I57" s="7">
        <v>2</v>
      </c>
      <c r="J57" s="142">
        <v>2</v>
      </c>
      <c r="K57" s="268">
        <v>2</v>
      </c>
      <c r="N57" s="69"/>
      <c r="O57" s="69"/>
      <c r="P57" s="69"/>
    </row>
    <row r="58" spans="1:16" ht="15" customHeight="1">
      <c r="A58" s="12" t="s">
        <v>626</v>
      </c>
      <c r="B58" s="12"/>
      <c r="C58" s="1444"/>
      <c r="D58" s="5"/>
      <c r="E58" s="1432"/>
      <c r="F58" s="7"/>
      <c r="G58" s="24" t="s">
        <v>400</v>
      </c>
      <c r="H58" s="7">
        <v>52</v>
      </c>
      <c r="I58" s="7">
        <v>52</v>
      </c>
      <c r="J58" s="142">
        <f>H58</f>
        <v>52</v>
      </c>
      <c r="K58" s="264">
        <f>I58</f>
        <v>52</v>
      </c>
      <c r="N58" s="69"/>
      <c r="O58" s="69"/>
      <c r="P58" s="69"/>
    </row>
    <row r="59" spans="1:16" ht="13.5" customHeight="1">
      <c r="A59" s="1363" t="s">
        <v>38</v>
      </c>
      <c r="B59" s="1363"/>
      <c r="C59" s="1363"/>
      <c r="D59" s="1363"/>
      <c r="E59" s="1363"/>
      <c r="F59" s="1363"/>
      <c r="G59" s="1363"/>
      <c r="H59" s="1363"/>
      <c r="I59" s="1363"/>
      <c r="J59" s="1364"/>
      <c r="K59" s="191"/>
    </row>
    <row r="60" spans="1:16" ht="13.5" customHeight="1">
      <c r="A60" s="1363" t="s">
        <v>681</v>
      </c>
      <c r="B60" s="1363"/>
      <c r="C60" s="1363"/>
      <c r="D60" s="1363"/>
      <c r="E60" s="1363"/>
      <c r="F60" s="1363"/>
      <c r="G60" s="1363"/>
      <c r="H60" s="1363"/>
      <c r="I60" s="1363"/>
      <c r="J60" s="1364"/>
      <c r="K60" s="191"/>
    </row>
    <row r="61" spans="1:16">
      <c r="A61" s="126" t="s">
        <v>441</v>
      </c>
      <c r="B61" s="14"/>
      <c r="C61" s="4" t="s">
        <v>607</v>
      </c>
      <c r="D61" s="127"/>
      <c r="E61" s="34" t="s">
        <v>446</v>
      </c>
      <c r="F61" s="4">
        <v>68</v>
      </c>
      <c r="G61" s="4">
        <v>65</v>
      </c>
      <c r="H61" s="4">
        <v>66</v>
      </c>
      <c r="I61" s="4">
        <v>65</v>
      </c>
      <c r="J61" s="167">
        <v>65</v>
      </c>
      <c r="K61" s="156">
        <v>65</v>
      </c>
    </row>
    <row r="62" spans="1:16">
      <c r="A62" s="126" t="s">
        <v>493</v>
      </c>
      <c r="B62" s="14"/>
      <c r="C62" s="4" t="s">
        <v>608</v>
      </c>
      <c r="D62" s="127"/>
      <c r="E62" s="34" t="s">
        <v>276</v>
      </c>
      <c r="F62" s="4">
        <v>15</v>
      </c>
      <c r="G62" s="4">
        <v>18</v>
      </c>
      <c r="H62" s="4">
        <v>21</v>
      </c>
      <c r="I62" s="4">
        <v>23</v>
      </c>
      <c r="J62" s="167">
        <v>25</v>
      </c>
      <c r="K62" s="156">
        <v>25</v>
      </c>
    </row>
    <row r="63" spans="1:16" ht="23.25" customHeight="1">
      <c r="A63" s="126" t="s">
        <v>804</v>
      </c>
      <c r="B63" s="14"/>
      <c r="C63" s="4" t="s">
        <v>609</v>
      </c>
      <c r="D63" s="127"/>
      <c r="E63" s="34" t="s">
        <v>446</v>
      </c>
      <c r="F63" s="128">
        <v>11</v>
      </c>
      <c r="G63" s="128">
        <v>13</v>
      </c>
      <c r="H63" s="128">
        <v>15</v>
      </c>
      <c r="I63" s="128">
        <v>16</v>
      </c>
      <c r="J63" s="168">
        <v>17</v>
      </c>
      <c r="K63" s="278">
        <v>17</v>
      </c>
      <c r="M63" s="29"/>
    </row>
    <row r="64" spans="1:16" ht="16.5" customHeight="1">
      <c r="A64" s="126" t="s">
        <v>618</v>
      </c>
      <c r="B64" s="14"/>
      <c r="C64" s="4" t="s">
        <v>462</v>
      </c>
      <c r="D64" s="127"/>
      <c r="E64" s="34" t="s">
        <v>276</v>
      </c>
      <c r="F64" s="128">
        <v>2</v>
      </c>
      <c r="G64" s="128">
        <v>16</v>
      </c>
      <c r="H64" s="128">
        <v>2</v>
      </c>
      <c r="I64" s="128">
        <v>2</v>
      </c>
      <c r="J64" s="168">
        <v>2</v>
      </c>
      <c r="K64" s="278">
        <v>2</v>
      </c>
      <c r="M64" s="29"/>
    </row>
    <row r="65" spans="1:12" ht="25.5">
      <c r="A65" s="126" t="s">
        <v>461</v>
      </c>
      <c r="B65" s="14"/>
      <c r="C65" s="4" t="s">
        <v>81</v>
      </c>
      <c r="D65" s="127"/>
      <c r="E65" s="34" t="s">
        <v>276</v>
      </c>
      <c r="F65" s="128">
        <f>F181+F187+F123</f>
        <v>31</v>
      </c>
      <c r="G65" s="128">
        <v>30</v>
      </c>
      <c r="H65" s="128">
        <v>35</v>
      </c>
      <c r="I65" s="128">
        <v>40</v>
      </c>
      <c r="J65" s="168">
        <v>40</v>
      </c>
      <c r="K65" s="278">
        <v>40</v>
      </c>
    </row>
    <row r="66" spans="1:12" ht="26.25" customHeight="1">
      <c r="A66" s="126" t="s">
        <v>80</v>
      </c>
      <c r="B66" s="14"/>
      <c r="C66" s="4" t="s">
        <v>118</v>
      </c>
      <c r="D66" s="129"/>
      <c r="E66" s="34" t="s">
        <v>276</v>
      </c>
      <c r="F66" s="128" t="s">
        <v>82</v>
      </c>
      <c r="G66" s="128" t="s">
        <v>83</v>
      </c>
      <c r="H66" s="128" t="s">
        <v>82</v>
      </c>
      <c r="I66" s="128" t="s">
        <v>82</v>
      </c>
      <c r="J66" s="168" t="s">
        <v>83</v>
      </c>
      <c r="K66" s="278" t="s">
        <v>83</v>
      </c>
    </row>
    <row r="67" spans="1:12" ht="13.5" customHeight="1">
      <c r="A67" s="126" t="s">
        <v>117</v>
      </c>
      <c r="B67" s="14"/>
      <c r="C67" s="4" t="s">
        <v>659</v>
      </c>
      <c r="D67" s="129"/>
      <c r="E67" s="34" t="s">
        <v>446</v>
      </c>
      <c r="F67" s="4">
        <v>7</v>
      </c>
      <c r="G67" s="4">
        <v>6.8</v>
      </c>
      <c r="H67" s="4">
        <v>6.7</v>
      </c>
      <c r="I67" s="4">
        <v>6.6</v>
      </c>
      <c r="J67" s="167">
        <v>6.5</v>
      </c>
      <c r="K67" s="156">
        <v>6.5</v>
      </c>
      <c r="L67" s="72"/>
    </row>
    <row r="68" spans="1:12" ht="13.5" customHeight="1">
      <c r="A68" s="126" t="s">
        <v>283</v>
      </c>
      <c r="B68" s="14"/>
      <c r="C68" s="4" t="s">
        <v>500</v>
      </c>
      <c r="D68" s="129"/>
      <c r="E68" s="34" t="s">
        <v>285</v>
      </c>
      <c r="F68" s="4"/>
      <c r="G68" s="4"/>
      <c r="H68" s="4" t="s">
        <v>286</v>
      </c>
      <c r="I68" s="4" t="s">
        <v>287</v>
      </c>
      <c r="J68" s="167" t="s">
        <v>288</v>
      </c>
      <c r="K68" s="156" t="s">
        <v>288</v>
      </c>
      <c r="L68" s="72"/>
    </row>
    <row r="69" spans="1:12" ht="24" customHeight="1">
      <c r="A69" s="126" t="s">
        <v>658</v>
      </c>
      <c r="B69" s="14"/>
      <c r="C69" s="4" t="s">
        <v>823</v>
      </c>
      <c r="D69" s="129"/>
      <c r="E69" s="34" t="s">
        <v>276</v>
      </c>
      <c r="F69" s="34" t="s">
        <v>637</v>
      </c>
      <c r="G69" s="34" t="s">
        <v>637</v>
      </c>
      <c r="H69" s="34" t="s">
        <v>637</v>
      </c>
      <c r="I69" s="34" t="s">
        <v>637</v>
      </c>
      <c r="J69" s="169" t="s">
        <v>637</v>
      </c>
      <c r="K69" s="279" t="s">
        <v>637</v>
      </c>
    </row>
    <row r="70" spans="1:12" ht="24.75" customHeight="1">
      <c r="A70" s="126" t="s">
        <v>499</v>
      </c>
      <c r="B70" s="14"/>
      <c r="C70" s="4" t="s">
        <v>284</v>
      </c>
      <c r="D70" s="129"/>
      <c r="E70" s="34" t="s">
        <v>276</v>
      </c>
      <c r="F70" s="34" t="s">
        <v>637</v>
      </c>
      <c r="G70" s="34" t="s">
        <v>637</v>
      </c>
      <c r="H70" s="34" t="s">
        <v>637</v>
      </c>
      <c r="I70" s="34" t="s">
        <v>637</v>
      </c>
      <c r="J70" s="169" t="s">
        <v>637</v>
      </c>
      <c r="K70" s="279" t="s">
        <v>637</v>
      </c>
    </row>
    <row r="71" spans="1:12" ht="22.35" customHeight="1">
      <c r="A71" s="1365" t="s">
        <v>407</v>
      </c>
      <c r="B71" s="1365"/>
      <c r="C71" s="1365"/>
      <c r="D71" s="1365"/>
      <c r="E71" s="1365"/>
      <c r="F71" s="1365"/>
      <c r="G71" s="1365"/>
      <c r="H71" s="1365"/>
      <c r="I71" s="1365"/>
      <c r="J71" s="1366"/>
      <c r="K71" s="186"/>
    </row>
    <row r="72" spans="1:12" ht="12.75" customHeight="1">
      <c r="A72" s="1367" t="s">
        <v>630</v>
      </c>
      <c r="B72" s="1367"/>
      <c r="C72" s="1367"/>
      <c r="D72" s="1367"/>
      <c r="E72" s="1367"/>
      <c r="F72" s="1367"/>
      <c r="G72" s="1367"/>
      <c r="H72" s="1367"/>
      <c r="I72" s="1367"/>
      <c r="J72" s="1368"/>
      <c r="K72" s="187"/>
    </row>
    <row r="73" spans="1:12" ht="12.75" customHeight="1">
      <c r="A73" s="1367" t="s">
        <v>274</v>
      </c>
      <c r="B73" s="1367"/>
      <c r="C73" s="1367"/>
      <c r="D73" s="1367"/>
      <c r="E73" s="1367"/>
      <c r="F73" s="1367"/>
      <c r="G73" s="1367"/>
      <c r="H73" s="1367"/>
      <c r="I73" s="1367"/>
      <c r="J73" s="1368"/>
      <c r="K73" s="187"/>
    </row>
    <row r="74" spans="1:12">
      <c r="A74" s="8" t="s">
        <v>133</v>
      </c>
      <c r="B74" s="8"/>
      <c r="C74" s="15" t="s">
        <v>631</v>
      </c>
      <c r="D74" s="5"/>
      <c r="E74" s="6" t="s">
        <v>276</v>
      </c>
      <c r="F74" s="7">
        <v>157</v>
      </c>
      <c r="G74" s="7">
        <v>150</v>
      </c>
      <c r="H74" s="7">
        <v>155</v>
      </c>
      <c r="I74" s="7">
        <v>160</v>
      </c>
      <c r="J74" s="142">
        <v>165</v>
      </c>
      <c r="K74" s="143">
        <v>165</v>
      </c>
    </row>
    <row r="75" spans="1:12">
      <c r="A75" s="10" t="s">
        <v>629</v>
      </c>
      <c r="B75" s="10"/>
      <c r="C75" s="15" t="s">
        <v>795</v>
      </c>
      <c r="D75" s="5"/>
      <c r="E75" s="6" t="s">
        <v>446</v>
      </c>
      <c r="F75" s="7">
        <v>98</v>
      </c>
      <c r="G75" s="7">
        <v>98</v>
      </c>
      <c r="H75" s="7">
        <v>98</v>
      </c>
      <c r="I75" s="7">
        <v>98</v>
      </c>
      <c r="J75" s="142">
        <v>98</v>
      </c>
      <c r="K75" s="143">
        <v>98</v>
      </c>
    </row>
    <row r="76" spans="1:12">
      <c r="A76" s="10" t="s">
        <v>134</v>
      </c>
      <c r="B76" s="10"/>
      <c r="C76" s="15" t="s">
        <v>528</v>
      </c>
      <c r="D76" s="5"/>
      <c r="E76" s="6" t="s">
        <v>276</v>
      </c>
      <c r="F76" s="7">
        <v>98</v>
      </c>
      <c r="G76" s="7">
        <v>98</v>
      </c>
      <c r="H76" s="7">
        <v>98</v>
      </c>
      <c r="I76" s="7">
        <v>12</v>
      </c>
      <c r="J76" s="142">
        <v>14</v>
      </c>
      <c r="K76" s="143">
        <v>16</v>
      </c>
    </row>
    <row r="77" spans="1:12" ht="12.75" customHeight="1">
      <c r="A77" s="10" t="s">
        <v>527</v>
      </c>
      <c r="B77" s="10"/>
      <c r="C77" s="1395" t="s">
        <v>76</v>
      </c>
      <c r="D77" s="5"/>
      <c r="E77" s="6"/>
      <c r="F77" s="7"/>
      <c r="G77" s="40"/>
      <c r="H77" s="7"/>
      <c r="I77" s="7"/>
      <c r="J77" s="142"/>
      <c r="K77" s="143"/>
    </row>
    <row r="78" spans="1:12">
      <c r="A78" s="10" t="s">
        <v>529</v>
      </c>
      <c r="B78" s="10"/>
      <c r="C78" s="1395"/>
      <c r="D78" s="5"/>
      <c r="E78" s="6" t="s">
        <v>446</v>
      </c>
      <c r="F78" s="7">
        <v>99</v>
      </c>
      <c r="G78" s="7">
        <v>99</v>
      </c>
      <c r="H78" s="7">
        <v>99</v>
      </c>
      <c r="I78" s="7">
        <v>99</v>
      </c>
      <c r="J78" s="142">
        <v>99</v>
      </c>
      <c r="K78" s="143">
        <v>99</v>
      </c>
    </row>
    <row r="79" spans="1:12">
      <c r="A79" s="236" t="s">
        <v>75</v>
      </c>
      <c r="B79" s="236"/>
      <c r="C79" s="201" t="s">
        <v>135</v>
      </c>
      <c r="D79" s="133"/>
      <c r="E79" s="153" t="s">
        <v>446</v>
      </c>
      <c r="F79" s="154">
        <v>98</v>
      </c>
      <c r="G79" s="154">
        <v>99</v>
      </c>
      <c r="H79" s="154">
        <v>99</v>
      </c>
      <c r="I79" s="154">
        <v>99</v>
      </c>
      <c r="J79" s="149">
        <v>99</v>
      </c>
      <c r="K79" s="143">
        <v>99</v>
      </c>
    </row>
    <row r="80" spans="1:12">
      <c r="A80" s="1396" t="s">
        <v>112</v>
      </c>
      <c r="B80" s="1397"/>
      <c r="C80" s="1397"/>
      <c r="D80" s="1397"/>
      <c r="E80" s="1397"/>
      <c r="F80" s="1397"/>
      <c r="G80" s="1397"/>
      <c r="H80" s="1397"/>
      <c r="I80" s="1397"/>
      <c r="J80" s="1397"/>
      <c r="K80" s="248"/>
    </row>
    <row r="81" spans="1:11" ht="12.75" customHeight="1">
      <c r="A81" s="1391" t="s">
        <v>718</v>
      </c>
      <c r="B81" s="1392"/>
      <c r="C81" s="1392"/>
      <c r="D81" s="1392"/>
      <c r="E81" s="1392"/>
      <c r="F81" s="1392"/>
      <c r="G81" s="1392"/>
      <c r="H81" s="1392"/>
      <c r="I81" s="1392"/>
      <c r="J81" s="1392"/>
      <c r="K81" s="250"/>
    </row>
    <row r="82" spans="1:11" ht="12.75" customHeight="1">
      <c r="A82" s="1393" t="s">
        <v>205</v>
      </c>
      <c r="B82" s="1394"/>
      <c r="C82" s="1394"/>
      <c r="D82" s="1394"/>
      <c r="E82" s="1394"/>
      <c r="F82" s="1394"/>
      <c r="G82" s="1394"/>
      <c r="H82" s="1394"/>
      <c r="I82" s="1394"/>
      <c r="J82" s="1394"/>
      <c r="K82" s="251"/>
    </row>
    <row r="83" spans="1:11">
      <c r="A83" s="280" t="s">
        <v>610</v>
      </c>
      <c r="B83" s="284"/>
      <c r="C83" s="288" t="s">
        <v>611</v>
      </c>
      <c r="D83" s="289"/>
      <c r="E83" s="292" t="s">
        <v>276</v>
      </c>
      <c r="F83" s="137">
        <v>785</v>
      </c>
      <c r="G83" s="137">
        <v>740</v>
      </c>
      <c r="H83" s="165">
        <v>745</v>
      </c>
      <c r="I83" s="288">
        <v>760</v>
      </c>
      <c r="J83" s="288">
        <v>770</v>
      </c>
      <c r="K83" s="288" t="s">
        <v>743</v>
      </c>
    </row>
    <row r="84" spans="1:11" ht="13.5" thickBot="1">
      <c r="A84" s="280" t="s">
        <v>146</v>
      </c>
      <c r="B84" s="285"/>
      <c r="C84" s="288" t="s">
        <v>169</v>
      </c>
      <c r="D84" s="289"/>
      <c r="E84" s="293" t="s">
        <v>276</v>
      </c>
      <c r="F84" s="281">
        <v>760</v>
      </c>
      <c r="G84" s="291">
        <v>770</v>
      </c>
      <c r="H84" s="294" t="s">
        <v>743</v>
      </c>
      <c r="I84" s="288">
        <v>180</v>
      </c>
      <c r="J84" s="288">
        <v>190</v>
      </c>
      <c r="K84" s="288" t="s">
        <v>744</v>
      </c>
    </row>
    <row r="85" spans="1:11" ht="13.5" thickBot="1">
      <c r="A85" s="280" t="s">
        <v>186</v>
      </c>
      <c r="B85" s="285"/>
      <c r="C85" s="288" t="s">
        <v>187</v>
      </c>
      <c r="D85" s="289"/>
      <c r="E85" s="293" t="s">
        <v>276</v>
      </c>
      <c r="F85" s="281">
        <v>180</v>
      </c>
      <c r="G85" s="291">
        <v>190</v>
      </c>
      <c r="H85" s="294" t="s">
        <v>744</v>
      </c>
      <c r="I85" s="288">
        <v>760</v>
      </c>
      <c r="J85" s="288">
        <v>770</v>
      </c>
      <c r="K85" s="288" t="s">
        <v>743</v>
      </c>
    </row>
    <row r="86" spans="1:11" ht="12.95" customHeight="1" thickBot="1">
      <c r="A86" s="280" t="s">
        <v>188</v>
      </c>
      <c r="B86" s="285"/>
      <c r="C86" s="288" t="s">
        <v>185</v>
      </c>
      <c r="D86" s="289"/>
      <c r="E86" s="293" t="s">
        <v>276</v>
      </c>
      <c r="F86" s="281">
        <v>760</v>
      </c>
      <c r="G86" s="291">
        <v>770</v>
      </c>
      <c r="H86" s="294" t="s">
        <v>743</v>
      </c>
      <c r="I86" s="288">
        <v>890</v>
      </c>
      <c r="J86" s="288">
        <v>890</v>
      </c>
      <c r="K86" s="288" t="s">
        <v>745</v>
      </c>
    </row>
    <row r="87" spans="1:11" ht="13.5" thickBot="1">
      <c r="A87" s="280" t="s">
        <v>468</v>
      </c>
      <c r="B87" s="285"/>
      <c r="C87" s="288" t="s">
        <v>409</v>
      </c>
      <c r="D87" s="289"/>
      <c r="E87" s="293" t="s">
        <v>276</v>
      </c>
      <c r="F87" s="281">
        <v>890</v>
      </c>
      <c r="G87" s="291">
        <v>890</v>
      </c>
      <c r="H87" s="294" t="s">
        <v>745</v>
      </c>
      <c r="I87" s="288">
        <v>200</v>
      </c>
      <c r="J87" s="288">
        <v>200</v>
      </c>
      <c r="K87" s="288" t="s">
        <v>746</v>
      </c>
    </row>
    <row r="88" spans="1:11" ht="13.5" thickBot="1">
      <c r="A88" s="280" t="s">
        <v>136</v>
      </c>
      <c r="B88" s="285"/>
      <c r="C88" s="288" t="s">
        <v>545</v>
      </c>
      <c r="D88" s="289"/>
      <c r="E88" s="293" t="s">
        <v>276</v>
      </c>
      <c r="F88" s="281">
        <v>200</v>
      </c>
      <c r="G88" s="291">
        <v>200</v>
      </c>
      <c r="H88" s="294" t="s">
        <v>746</v>
      </c>
      <c r="I88" s="288">
        <v>17</v>
      </c>
      <c r="J88" s="288">
        <v>15</v>
      </c>
      <c r="K88" s="288">
        <v>15</v>
      </c>
    </row>
    <row r="89" spans="1:11" ht="13.5" customHeight="1" thickBot="1">
      <c r="A89" s="280" t="s">
        <v>137</v>
      </c>
      <c r="B89" s="285"/>
      <c r="C89" s="288" t="s">
        <v>546</v>
      </c>
      <c r="D89" s="289"/>
      <c r="E89" s="293" t="s">
        <v>276</v>
      </c>
      <c r="F89" s="281">
        <v>17</v>
      </c>
      <c r="G89" s="291">
        <v>15</v>
      </c>
      <c r="H89" s="294">
        <v>15</v>
      </c>
      <c r="I89" s="288">
        <v>2200</v>
      </c>
      <c r="J89" s="288">
        <v>2300</v>
      </c>
      <c r="K89" s="288" t="s">
        <v>747</v>
      </c>
    </row>
    <row r="90" spans="1:11" ht="13.5" thickBot="1">
      <c r="A90" s="280" t="s">
        <v>738</v>
      </c>
      <c r="B90" s="285"/>
      <c r="C90" s="288" t="s">
        <v>318</v>
      </c>
      <c r="D90" s="289"/>
      <c r="E90" s="293" t="s">
        <v>276</v>
      </c>
      <c r="F90" s="281">
        <v>2200</v>
      </c>
      <c r="G90" s="291">
        <v>2300</v>
      </c>
      <c r="H90" s="294" t="s">
        <v>747</v>
      </c>
      <c r="I90" s="288">
        <v>200</v>
      </c>
      <c r="J90" s="288">
        <v>300</v>
      </c>
      <c r="K90" s="288">
        <v>500</v>
      </c>
    </row>
    <row r="91" spans="1:11" ht="13.5" thickBot="1">
      <c r="A91" s="280" t="s">
        <v>408</v>
      </c>
      <c r="B91" s="285"/>
      <c r="C91" s="288" t="s">
        <v>320</v>
      </c>
      <c r="D91" s="289"/>
      <c r="E91" s="293" t="s">
        <v>276</v>
      </c>
      <c r="F91" s="281">
        <v>200</v>
      </c>
      <c r="G91" s="291">
        <v>300</v>
      </c>
      <c r="H91" s="294">
        <v>500</v>
      </c>
      <c r="I91" s="288">
        <v>65</v>
      </c>
      <c r="J91" s="288">
        <v>70</v>
      </c>
      <c r="K91" s="288" t="s">
        <v>748</v>
      </c>
    </row>
    <row r="92" spans="1:11" ht="12.75" customHeight="1" thickBot="1">
      <c r="A92" s="280" t="s">
        <v>467</v>
      </c>
      <c r="B92" s="285"/>
      <c r="C92" s="288" t="s">
        <v>506</v>
      </c>
      <c r="D92" s="289"/>
      <c r="E92" s="293" t="s">
        <v>446</v>
      </c>
      <c r="F92" s="281">
        <v>65</v>
      </c>
      <c r="G92" s="291">
        <v>70</v>
      </c>
      <c r="H92" s="294" t="s">
        <v>748</v>
      </c>
      <c r="I92" s="288">
        <v>27</v>
      </c>
      <c r="J92" s="288">
        <v>28</v>
      </c>
      <c r="K92" s="288" t="s">
        <v>749</v>
      </c>
    </row>
    <row r="93" spans="1:11" ht="26.25" thickBot="1">
      <c r="A93" s="280" t="s">
        <v>739</v>
      </c>
      <c r="B93" s="285"/>
      <c r="C93" s="288" t="s">
        <v>476</v>
      </c>
      <c r="D93" s="289"/>
      <c r="E93" s="293" t="s">
        <v>276</v>
      </c>
      <c r="F93" s="281">
        <v>27</v>
      </c>
      <c r="G93" s="291">
        <v>28</v>
      </c>
      <c r="H93" s="294" t="s">
        <v>749</v>
      </c>
      <c r="I93" s="288">
        <v>90</v>
      </c>
      <c r="J93" s="288">
        <v>95</v>
      </c>
      <c r="K93" s="288" t="s">
        <v>750</v>
      </c>
    </row>
    <row r="94" spans="1:11" ht="16.5" thickBot="1">
      <c r="A94" s="280" t="s">
        <v>319</v>
      </c>
      <c r="B94" s="285"/>
      <c r="C94" s="290"/>
      <c r="D94" s="289"/>
      <c r="E94" s="293" t="s">
        <v>446</v>
      </c>
      <c r="F94" s="281">
        <v>90</v>
      </c>
      <c r="G94" s="291">
        <v>95</v>
      </c>
      <c r="H94" s="294" t="s">
        <v>750</v>
      </c>
      <c r="I94" s="288">
        <v>250</v>
      </c>
      <c r="J94" s="288">
        <v>150</v>
      </c>
      <c r="K94" s="288" t="s">
        <v>751</v>
      </c>
    </row>
    <row r="95" spans="1:11" ht="13.5" thickBot="1">
      <c r="A95" s="280" t="s">
        <v>321</v>
      </c>
      <c r="B95" s="285"/>
      <c r="C95" s="288" t="s">
        <v>373</v>
      </c>
      <c r="D95" s="289"/>
      <c r="E95" s="293" t="s">
        <v>276</v>
      </c>
      <c r="F95" s="281">
        <v>250</v>
      </c>
      <c r="G95" s="291">
        <v>150</v>
      </c>
      <c r="H95" s="294" t="s">
        <v>751</v>
      </c>
      <c r="I95" s="288">
        <v>100</v>
      </c>
      <c r="J95" s="288">
        <v>50</v>
      </c>
      <c r="K95" s="288" t="s">
        <v>752</v>
      </c>
    </row>
    <row r="96" spans="1:11" ht="13.5" thickBot="1">
      <c r="A96" s="280" t="s">
        <v>504</v>
      </c>
      <c r="B96" s="285"/>
      <c r="C96" s="139"/>
      <c r="D96" s="289"/>
      <c r="E96" s="293" t="s">
        <v>276</v>
      </c>
      <c r="F96" s="281">
        <v>100</v>
      </c>
      <c r="G96" s="291">
        <v>50</v>
      </c>
      <c r="H96" s="294" t="s">
        <v>752</v>
      </c>
      <c r="I96" s="288">
        <v>100</v>
      </c>
      <c r="J96" s="288">
        <v>50</v>
      </c>
      <c r="K96" s="288" t="s">
        <v>753</v>
      </c>
    </row>
    <row r="97" spans="1:11" ht="13.5" thickBot="1">
      <c r="A97" s="280" t="s">
        <v>505</v>
      </c>
      <c r="B97" s="286"/>
      <c r="C97" s="139"/>
      <c r="D97" s="289"/>
      <c r="E97" s="293" t="s">
        <v>276</v>
      </c>
      <c r="F97" s="281">
        <v>100</v>
      </c>
      <c r="G97" s="291">
        <v>50</v>
      </c>
      <c r="H97" s="294" t="s">
        <v>753</v>
      </c>
      <c r="I97" s="288">
        <v>50</v>
      </c>
      <c r="J97" s="288">
        <v>30</v>
      </c>
      <c r="K97" s="288" t="s">
        <v>752</v>
      </c>
    </row>
    <row r="98" spans="1:11" ht="26.25" thickBot="1">
      <c r="A98" s="280" t="s">
        <v>740</v>
      </c>
      <c r="B98" s="285"/>
      <c r="C98" s="288" t="s">
        <v>374</v>
      </c>
      <c r="D98" s="289"/>
      <c r="E98" s="293" t="s">
        <v>276</v>
      </c>
      <c r="F98" s="281">
        <v>50</v>
      </c>
      <c r="G98" s="291">
        <v>30</v>
      </c>
      <c r="H98" s="294" t="s">
        <v>752</v>
      </c>
      <c r="I98" s="288">
        <v>90</v>
      </c>
      <c r="J98" s="288">
        <v>95</v>
      </c>
      <c r="K98" s="288" t="s">
        <v>754</v>
      </c>
    </row>
    <row r="99" spans="1:11" ht="13.5" thickBot="1">
      <c r="A99" s="280" t="s">
        <v>741</v>
      </c>
      <c r="B99" s="287"/>
      <c r="C99" s="288" t="s">
        <v>619</v>
      </c>
      <c r="D99" s="289"/>
      <c r="E99" s="293" t="s">
        <v>446</v>
      </c>
      <c r="F99" s="281">
        <v>90</v>
      </c>
      <c r="G99" s="291">
        <v>95</v>
      </c>
      <c r="H99" s="294" t="s">
        <v>754</v>
      </c>
      <c r="I99" s="288">
        <v>1400</v>
      </c>
      <c r="J99" s="288">
        <v>1500</v>
      </c>
      <c r="K99" s="288" t="s">
        <v>755</v>
      </c>
    </row>
    <row r="100" spans="1:11">
      <c r="A100" s="280" t="s">
        <v>742</v>
      </c>
      <c r="B100" s="287"/>
      <c r="C100" s="288" t="s">
        <v>620</v>
      </c>
      <c r="D100" s="289"/>
      <c r="E100" s="293" t="s">
        <v>554</v>
      </c>
      <c r="F100" s="283">
        <v>1400</v>
      </c>
      <c r="G100" s="282">
        <v>1500</v>
      </c>
      <c r="H100" s="295" t="s">
        <v>755</v>
      </c>
      <c r="I100" s="288">
        <v>500</v>
      </c>
      <c r="J100" s="288">
        <v>600</v>
      </c>
      <c r="K100" s="288">
        <v>650</v>
      </c>
    </row>
    <row r="101" spans="1:11" ht="18.95" customHeight="1">
      <c r="A101" s="1419" t="s">
        <v>641</v>
      </c>
      <c r="B101" s="1420"/>
      <c r="C101" s="1421"/>
      <c r="D101" s="1421"/>
      <c r="E101" s="1412"/>
      <c r="F101" s="1412"/>
      <c r="G101" s="1412"/>
      <c r="H101" s="1412"/>
      <c r="I101" s="1421"/>
      <c r="J101" s="1421"/>
      <c r="K101" s="296"/>
    </row>
    <row r="102" spans="1:11" ht="12.75" customHeight="1">
      <c r="A102" s="1413" t="s">
        <v>756</v>
      </c>
      <c r="B102" s="297"/>
      <c r="C102" s="1414" t="s">
        <v>544</v>
      </c>
      <c r="D102" s="297"/>
      <c r="E102" s="293" t="s">
        <v>276</v>
      </c>
      <c r="F102" s="299">
        <v>1800</v>
      </c>
      <c r="G102" s="137">
        <v>1750</v>
      </c>
      <c r="H102" s="165">
        <v>1750</v>
      </c>
      <c r="I102" s="288">
        <v>1200</v>
      </c>
      <c r="J102" s="288">
        <v>1200</v>
      </c>
      <c r="K102" s="288" t="s">
        <v>767</v>
      </c>
    </row>
    <row r="103" spans="1:11">
      <c r="A103" s="1413"/>
      <c r="B103" s="297"/>
      <c r="C103" s="1414"/>
      <c r="D103" s="297"/>
      <c r="E103" s="293" t="s">
        <v>446</v>
      </c>
      <c r="F103" s="73">
        <v>6</v>
      </c>
      <c r="G103" s="7">
        <v>7</v>
      </c>
      <c r="H103" s="142">
        <v>7</v>
      </c>
      <c r="I103" s="288">
        <v>7</v>
      </c>
      <c r="J103" s="288">
        <v>8</v>
      </c>
      <c r="K103" s="288" t="s">
        <v>768</v>
      </c>
    </row>
    <row r="104" spans="1:11">
      <c r="A104" s="280" t="s">
        <v>622</v>
      </c>
      <c r="B104" s="297"/>
      <c r="C104" s="288" t="s">
        <v>241</v>
      </c>
      <c r="D104" s="297"/>
      <c r="E104" s="293" t="s">
        <v>276</v>
      </c>
      <c r="F104" s="73">
        <v>45</v>
      </c>
      <c r="G104" s="7">
        <v>50</v>
      </c>
      <c r="H104" s="142">
        <v>50</v>
      </c>
      <c r="I104" s="288">
        <v>6</v>
      </c>
      <c r="J104" s="288">
        <v>8</v>
      </c>
      <c r="K104" s="288" t="s">
        <v>769</v>
      </c>
    </row>
    <row r="105" spans="1:11">
      <c r="A105" s="280" t="s">
        <v>411</v>
      </c>
      <c r="B105" s="297"/>
      <c r="C105" s="288" t="s">
        <v>621</v>
      </c>
      <c r="D105" s="297"/>
      <c r="E105" s="293" t="s">
        <v>276</v>
      </c>
      <c r="F105" s="73">
        <v>750</v>
      </c>
      <c r="G105" s="7">
        <v>800</v>
      </c>
      <c r="H105" s="142">
        <v>900</v>
      </c>
      <c r="I105" s="288">
        <v>100</v>
      </c>
      <c r="J105" s="288">
        <v>100</v>
      </c>
      <c r="K105" s="288" t="s">
        <v>750</v>
      </c>
    </row>
    <row r="106" spans="1:11" ht="25.5">
      <c r="A106" s="280" t="s">
        <v>253</v>
      </c>
      <c r="B106" s="297"/>
      <c r="C106" s="288" t="s">
        <v>623</v>
      </c>
      <c r="D106" s="297"/>
      <c r="E106" s="293" t="s">
        <v>446</v>
      </c>
      <c r="F106" s="73">
        <v>60</v>
      </c>
      <c r="G106" s="7">
        <v>70</v>
      </c>
      <c r="H106" s="142">
        <v>70</v>
      </c>
      <c r="I106" s="288">
        <v>99</v>
      </c>
      <c r="J106" s="288">
        <v>99</v>
      </c>
      <c r="K106" s="288" t="s">
        <v>770</v>
      </c>
    </row>
    <row r="107" spans="1:11">
      <c r="A107" s="280" t="s">
        <v>757</v>
      </c>
      <c r="B107" s="297"/>
      <c r="C107" s="1414" t="s">
        <v>624</v>
      </c>
      <c r="D107" s="297"/>
      <c r="E107" s="293" t="s">
        <v>446</v>
      </c>
      <c r="F107" s="73">
        <v>1450</v>
      </c>
      <c r="G107" s="7">
        <v>1500</v>
      </c>
      <c r="H107" s="142">
        <v>1500</v>
      </c>
      <c r="I107" s="288">
        <v>85</v>
      </c>
      <c r="J107" s="288">
        <v>95</v>
      </c>
      <c r="K107" s="288" t="s">
        <v>754</v>
      </c>
    </row>
    <row r="108" spans="1:11">
      <c r="A108" s="280" t="s">
        <v>758</v>
      </c>
      <c r="B108" s="297"/>
      <c r="C108" s="1414"/>
      <c r="D108" s="297"/>
      <c r="E108" s="300" t="s">
        <v>276</v>
      </c>
      <c r="F108" s="73">
        <v>186</v>
      </c>
      <c r="G108" s="7">
        <v>190</v>
      </c>
      <c r="H108" s="142">
        <v>90</v>
      </c>
      <c r="I108" s="288">
        <v>17</v>
      </c>
      <c r="J108" s="288">
        <v>20</v>
      </c>
      <c r="K108" s="288">
        <v>20</v>
      </c>
    </row>
    <row r="109" spans="1:11">
      <c r="A109" s="280" t="s">
        <v>759</v>
      </c>
      <c r="B109" s="297"/>
      <c r="C109" s="1414"/>
      <c r="D109" s="297"/>
      <c r="E109" s="300" t="s">
        <v>276</v>
      </c>
      <c r="F109" s="73">
        <v>99</v>
      </c>
      <c r="G109" s="7">
        <v>99</v>
      </c>
      <c r="H109" s="142">
        <v>99</v>
      </c>
      <c r="I109" s="288">
        <v>14</v>
      </c>
      <c r="J109" s="288">
        <v>15</v>
      </c>
      <c r="K109" s="288">
        <v>14</v>
      </c>
    </row>
    <row r="110" spans="1:11">
      <c r="A110" s="280" t="s">
        <v>760</v>
      </c>
      <c r="B110" s="297"/>
      <c r="C110" s="1414"/>
      <c r="D110" s="297"/>
      <c r="E110" s="300" t="s">
        <v>276</v>
      </c>
      <c r="F110" s="73">
        <v>30</v>
      </c>
      <c r="G110" s="7">
        <v>25</v>
      </c>
      <c r="H110" s="142">
        <v>32</v>
      </c>
      <c r="I110" s="288">
        <v>0</v>
      </c>
      <c r="J110" s="288">
        <v>0</v>
      </c>
      <c r="K110" s="288">
        <v>1</v>
      </c>
    </row>
    <row r="111" spans="1:11">
      <c r="A111" s="280" t="s">
        <v>761</v>
      </c>
      <c r="B111" s="297"/>
      <c r="C111" s="1417" t="s">
        <v>412</v>
      </c>
      <c r="D111" s="297"/>
      <c r="E111" s="293" t="s">
        <v>446</v>
      </c>
      <c r="F111" s="73">
        <v>40</v>
      </c>
      <c r="G111" s="7">
        <v>50</v>
      </c>
      <c r="H111" s="142">
        <v>50</v>
      </c>
      <c r="I111" s="288">
        <v>91</v>
      </c>
      <c r="J111" s="288">
        <v>93</v>
      </c>
      <c r="K111" s="288" t="s">
        <v>771</v>
      </c>
    </row>
    <row r="112" spans="1:11">
      <c r="A112" s="280" t="s">
        <v>762</v>
      </c>
      <c r="B112" s="297"/>
      <c r="C112" s="1418"/>
      <c r="D112" s="297"/>
      <c r="E112" s="293" t="s">
        <v>276</v>
      </c>
      <c r="F112" s="73">
        <v>7</v>
      </c>
      <c r="G112" s="7">
        <v>8</v>
      </c>
      <c r="H112" s="142">
        <v>8</v>
      </c>
      <c r="I112" s="288">
        <v>55</v>
      </c>
      <c r="J112" s="288">
        <v>53</v>
      </c>
      <c r="K112" s="288" t="s">
        <v>772</v>
      </c>
    </row>
    <row r="113" spans="1:11">
      <c r="A113" s="280" t="s">
        <v>763</v>
      </c>
      <c r="B113" s="297"/>
      <c r="C113" s="1418"/>
      <c r="D113" s="297"/>
      <c r="E113" s="293" t="s">
        <v>276</v>
      </c>
      <c r="F113" s="73">
        <v>7</v>
      </c>
      <c r="G113" s="7">
        <v>7</v>
      </c>
      <c r="H113" s="142">
        <v>7</v>
      </c>
      <c r="I113" s="288">
        <v>155</v>
      </c>
      <c r="J113" s="288">
        <v>157</v>
      </c>
      <c r="K113" s="288" t="s">
        <v>773</v>
      </c>
    </row>
    <row r="114" spans="1:11">
      <c r="A114" s="280" t="s">
        <v>764</v>
      </c>
      <c r="B114" s="297"/>
      <c r="C114" s="1418"/>
      <c r="D114" s="297"/>
      <c r="E114" s="300" t="s">
        <v>276</v>
      </c>
      <c r="F114" s="210">
        <v>5</v>
      </c>
      <c r="G114" s="154">
        <v>5</v>
      </c>
      <c r="H114" s="149">
        <v>7</v>
      </c>
      <c r="I114" s="288">
        <v>185</v>
      </c>
      <c r="J114" s="288">
        <v>187</v>
      </c>
      <c r="K114" s="288">
        <v>189</v>
      </c>
    </row>
    <row r="115" spans="1:11">
      <c r="A115" s="280" t="s">
        <v>775</v>
      </c>
      <c r="B115" s="297"/>
      <c r="C115" s="1418"/>
      <c r="D115" s="297"/>
      <c r="E115" s="300" t="s">
        <v>276</v>
      </c>
      <c r="F115" s="210">
        <v>5</v>
      </c>
      <c r="G115" s="154">
        <v>5</v>
      </c>
      <c r="H115" s="149">
        <v>7</v>
      </c>
      <c r="I115" s="288">
        <v>7</v>
      </c>
      <c r="J115" s="288">
        <v>8</v>
      </c>
      <c r="K115" s="288">
        <v>8</v>
      </c>
    </row>
    <row r="116" spans="1:11" ht="25.5">
      <c r="A116" s="280" t="s">
        <v>765</v>
      </c>
      <c r="B116" s="298"/>
      <c r="C116" s="288" t="s">
        <v>254</v>
      </c>
      <c r="D116" s="297"/>
      <c r="E116" s="300" t="s">
        <v>276</v>
      </c>
      <c r="F116" s="73">
        <v>7</v>
      </c>
      <c r="G116" s="7">
        <v>8</v>
      </c>
      <c r="H116" s="142">
        <v>8</v>
      </c>
      <c r="I116" s="288">
        <v>5</v>
      </c>
      <c r="J116" s="288">
        <v>10</v>
      </c>
      <c r="K116" s="288">
        <v>10</v>
      </c>
    </row>
    <row r="117" spans="1:11" ht="14.25" customHeight="1">
      <c r="A117" s="280" t="s">
        <v>470</v>
      </c>
      <c r="B117" s="298"/>
      <c r="C117" s="288" t="s">
        <v>255</v>
      </c>
      <c r="D117" s="297"/>
      <c r="E117" s="300" t="s">
        <v>276</v>
      </c>
      <c r="F117" s="73">
        <v>7</v>
      </c>
      <c r="G117" s="7">
        <v>7</v>
      </c>
      <c r="H117" s="142">
        <v>7</v>
      </c>
      <c r="I117" s="288">
        <v>5</v>
      </c>
      <c r="J117" s="288">
        <v>5</v>
      </c>
      <c r="K117" s="288" t="s">
        <v>774</v>
      </c>
    </row>
    <row r="118" spans="1:11" ht="25.5">
      <c r="A118" s="280" t="s">
        <v>766</v>
      </c>
      <c r="B118" s="298"/>
      <c r="C118" s="288" t="s">
        <v>625</v>
      </c>
      <c r="D118" s="297"/>
      <c r="E118" s="293" t="s">
        <v>276</v>
      </c>
      <c r="F118" s="210">
        <v>5</v>
      </c>
      <c r="G118" s="154">
        <v>5</v>
      </c>
      <c r="H118" s="149">
        <v>7</v>
      </c>
      <c r="I118" s="288">
        <v>7</v>
      </c>
      <c r="J118" s="288">
        <v>10</v>
      </c>
      <c r="K118" s="288">
        <v>12</v>
      </c>
    </row>
    <row r="119" spans="1:11" ht="12.75" customHeight="1">
      <c r="A119" s="1415" t="s">
        <v>167</v>
      </c>
      <c r="B119" s="1416"/>
      <c r="C119" s="1416"/>
      <c r="D119" s="1416"/>
      <c r="E119" s="1416"/>
      <c r="F119" s="1402"/>
      <c r="G119" s="1402"/>
      <c r="H119" s="1402"/>
      <c r="I119" s="1416"/>
      <c r="J119" s="1416"/>
      <c r="K119" s="301"/>
    </row>
    <row r="120" spans="1:11" ht="12.75" customHeight="1">
      <c r="A120" s="1409" t="s">
        <v>274</v>
      </c>
      <c r="B120" s="1410"/>
      <c r="C120" s="1410"/>
      <c r="D120" s="1410"/>
      <c r="E120" s="1410"/>
      <c r="F120" s="1410"/>
      <c r="G120" s="1410"/>
      <c r="H120" s="1410"/>
      <c r="I120" s="1410"/>
      <c r="J120" s="1410"/>
      <c r="K120" s="206"/>
    </row>
    <row r="121" spans="1:11">
      <c r="A121" s="253" t="s">
        <v>776</v>
      </c>
      <c r="B121" s="148"/>
      <c r="C121" s="222" t="s">
        <v>97</v>
      </c>
      <c r="D121" s="254"/>
      <c r="E121" s="223" t="s">
        <v>446</v>
      </c>
      <c r="F121" s="222">
        <v>65</v>
      </c>
      <c r="G121" s="222">
        <v>62</v>
      </c>
      <c r="H121" s="222">
        <v>30</v>
      </c>
      <c r="I121" s="222">
        <v>30</v>
      </c>
      <c r="J121" s="255">
        <v>30</v>
      </c>
      <c r="K121" s="156">
        <v>30</v>
      </c>
    </row>
    <row r="122" spans="1:11" ht="13.5" customHeight="1">
      <c r="A122" s="1411" t="s">
        <v>702</v>
      </c>
      <c r="B122" s="1412"/>
      <c r="C122" s="1412"/>
      <c r="D122" s="1412"/>
      <c r="E122" s="1412"/>
      <c r="F122" s="1412"/>
      <c r="G122" s="1412"/>
      <c r="H122" s="1412"/>
      <c r="I122" s="1412"/>
      <c r="J122" s="1412"/>
      <c r="K122" s="252"/>
    </row>
    <row r="123" spans="1:11" ht="13.5">
      <c r="A123" s="148" t="s">
        <v>206</v>
      </c>
      <c r="B123" s="256"/>
      <c r="C123" s="257" t="s">
        <v>98</v>
      </c>
      <c r="D123" s="258"/>
      <c r="E123" s="259" t="s">
        <v>276</v>
      </c>
      <c r="F123" s="260">
        <v>28</v>
      </c>
      <c r="G123" s="260">
        <v>28</v>
      </c>
      <c r="H123" s="261">
        <v>14</v>
      </c>
      <c r="I123" s="261">
        <v>15</v>
      </c>
      <c r="J123" s="262">
        <v>17</v>
      </c>
      <c r="K123" s="143">
        <v>20</v>
      </c>
    </row>
    <row r="124" spans="1:11" ht="17.100000000000001" customHeight="1">
      <c r="A124" s="1403" t="s">
        <v>452</v>
      </c>
      <c r="B124" s="1404"/>
      <c r="C124" s="1404"/>
      <c r="D124" s="1404"/>
      <c r="E124" s="1404"/>
      <c r="F124" s="1404"/>
      <c r="G124" s="1404"/>
      <c r="H124" s="1404"/>
      <c r="I124" s="1404"/>
      <c r="J124" s="1404"/>
      <c r="K124" s="232"/>
    </row>
    <row r="125" spans="1:11" ht="12.75" customHeight="1">
      <c r="A125" s="1401" t="s">
        <v>432</v>
      </c>
      <c r="B125" s="1402"/>
      <c r="C125" s="1402"/>
      <c r="D125" s="1402"/>
      <c r="E125" s="1402"/>
      <c r="F125" s="1402"/>
      <c r="G125" s="1402"/>
      <c r="H125" s="1402"/>
      <c r="I125" s="1402"/>
      <c r="J125" s="1402"/>
      <c r="K125" s="205"/>
    </row>
    <row r="126" spans="1:11" ht="12.75" customHeight="1">
      <c r="A126" s="1405" t="s">
        <v>274</v>
      </c>
      <c r="B126" s="1406"/>
      <c r="C126" s="1406"/>
      <c r="D126" s="1406"/>
      <c r="E126" s="1406"/>
      <c r="F126" s="1406"/>
      <c r="G126" s="1406"/>
      <c r="H126" s="1406"/>
      <c r="I126" s="1406"/>
      <c r="J126" s="1406"/>
      <c r="K126" s="234"/>
    </row>
    <row r="127" spans="1:11" ht="15.75" customHeight="1">
      <c r="A127" s="134" t="s">
        <v>433</v>
      </c>
      <c r="B127" s="134"/>
      <c r="C127" s="203" t="s">
        <v>474</v>
      </c>
      <c r="D127" s="135"/>
      <c r="E127" s="136" t="s">
        <v>276</v>
      </c>
      <c r="F127" s="137">
        <v>45</v>
      </c>
      <c r="G127" s="137">
        <v>45</v>
      </c>
      <c r="H127" s="137">
        <v>44</v>
      </c>
      <c r="I127" s="137">
        <v>45</v>
      </c>
      <c r="J127" s="165">
        <v>45</v>
      </c>
      <c r="K127" s="143">
        <v>45</v>
      </c>
    </row>
    <row r="128" spans="1:11" ht="15.75" customHeight="1">
      <c r="A128" s="8" t="s">
        <v>805</v>
      </c>
      <c r="B128" s="8"/>
      <c r="C128" s="15" t="s">
        <v>302</v>
      </c>
      <c r="D128" s="5"/>
      <c r="E128" s="6" t="s">
        <v>276</v>
      </c>
      <c r="F128" s="7"/>
      <c r="G128" s="7"/>
      <c r="H128" s="7">
        <v>3000</v>
      </c>
      <c r="I128" s="7">
        <v>3000</v>
      </c>
      <c r="J128" s="142">
        <v>3000</v>
      </c>
      <c r="K128" s="143">
        <v>3000</v>
      </c>
    </row>
    <row r="129" spans="1:11">
      <c r="A129" s="1371" t="s">
        <v>112</v>
      </c>
      <c r="B129" s="1371"/>
      <c r="C129" s="1371"/>
      <c r="D129" s="1371"/>
      <c r="E129" s="1371"/>
      <c r="F129" s="1371"/>
      <c r="G129" s="1371"/>
      <c r="H129" s="1371"/>
      <c r="I129" s="1371"/>
      <c r="J129" s="1372"/>
      <c r="K129" s="188"/>
    </row>
    <row r="130" spans="1:11" ht="12.75" customHeight="1">
      <c r="A130" s="1369" t="s">
        <v>391</v>
      </c>
      <c r="B130" s="1369"/>
      <c r="C130" s="1369"/>
      <c r="D130" s="1369"/>
      <c r="E130" s="1369"/>
      <c r="F130" s="1369"/>
      <c r="G130" s="1369"/>
      <c r="H130" s="1369"/>
      <c r="I130" s="1369"/>
      <c r="J130" s="1370"/>
      <c r="K130" s="190"/>
    </row>
    <row r="131" spans="1:11">
      <c r="A131" s="241" t="s">
        <v>578</v>
      </c>
      <c r="B131" s="241"/>
      <c r="C131" s="201" t="s">
        <v>579</v>
      </c>
      <c r="D131" s="133"/>
      <c r="E131" s="153" t="s">
        <v>276</v>
      </c>
      <c r="F131" s="154">
        <v>800</v>
      </c>
      <c r="G131" s="154">
        <v>800</v>
      </c>
      <c r="H131" s="154">
        <v>850</v>
      </c>
      <c r="I131" s="154">
        <v>850</v>
      </c>
      <c r="J131" s="149">
        <v>850</v>
      </c>
      <c r="K131" s="143">
        <v>850</v>
      </c>
    </row>
    <row r="132" spans="1:11" ht="26.45" customHeight="1">
      <c r="A132" s="1407" t="s">
        <v>580</v>
      </c>
      <c r="B132" s="1408"/>
      <c r="C132" s="1408"/>
      <c r="D132" s="1408"/>
      <c r="E132" s="1408"/>
      <c r="F132" s="1408"/>
      <c r="G132" s="1408"/>
      <c r="H132" s="1408"/>
      <c r="I132" s="1408"/>
      <c r="J132" s="1408"/>
      <c r="K132" s="215"/>
    </row>
    <row r="133" spans="1:11" ht="15.75" customHeight="1">
      <c r="A133" s="211" t="s">
        <v>433</v>
      </c>
      <c r="B133" s="211"/>
      <c r="C133" s="203" t="s">
        <v>32</v>
      </c>
      <c r="D133" s="135"/>
      <c r="E133" s="136" t="s">
        <v>276</v>
      </c>
      <c r="F133" s="137">
        <v>45</v>
      </c>
      <c r="G133" s="137">
        <v>45</v>
      </c>
      <c r="H133" s="137">
        <v>44</v>
      </c>
      <c r="I133" s="137">
        <v>45</v>
      </c>
      <c r="J133" s="165">
        <v>45</v>
      </c>
      <c r="K133" s="204">
        <v>45</v>
      </c>
    </row>
    <row r="134" spans="1:11" ht="26.25" customHeight="1">
      <c r="A134" s="30" t="s">
        <v>489</v>
      </c>
      <c r="B134" s="12"/>
      <c r="C134" s="15" t="s">
        <v>570</v>
      </c>
      <c r="D134" s="5"/>
      <c r="E134" s="6" t="s">
        <v>446</v>
      </c>
      <c r="F134" s="7">
        <v>20</v>
      </c>
      <c r="G134" s="7">
        <v>20</v>
      </c>
      <c r="H134" s="7">
        <v>80</v>
      </c>
      <c r="I134" s="7">
        <v>80</v>
      </c>
      <c r="J134" s="142">
        <v>80</v>
      </c>
      <c r="K134" s="143">
        <v>80</v>
      </c>
    </row>
    <row r="135" spans="1:11" ht="16.5" customHeight="1">
      <c r="A135" s="30" t="s">
        <v>524</v>
      </c>
      <c r="B135" s="12"/>
      <c r="C135" s="15" t="s">
        <v>503</v>
      </c>
      <c r="D135" s="5"/>
      <c r="E135" s="6" t="s">
        <v>276</v>
      </c>
      <c r="F135" s="7">
        <v>300</v>
      </c>
      <c r="G135" s="7">
        <v>300</v>
      </c>
      <c r="H135" s="7">
        <v>150</v>
      </c>
      <c r="I135" s="7">
        <v>150</v>
      </c>
      <c r="J135" s="142">
        <v>150</v>
      </c>
      <c r="K135" s="143">
        <v>150</v>
      </c>
    </row>
    <row r="136" spans="1:11">
      <c r="A136" s="12" t="s">
        <v>151</v>
      </c>
      <c r="B136" s="12"/>
      <c r="C136" s="15" t="s">
        <v>152</v>
      </c>
      <c r="D136" s="5"/>
      <c r="E136" s="6" t="s">
        <v>153</v>
      </c>
      <c r="F136" s="7">
        <v>2</v>
      </c>
      <c r="G136" s="7">
        <v>1</v>
      </c>
      <c r="H136" s="7">
        <v>1</v>
      </c>
      <c r="I136" s="7">
        <v>1</v>
      </c>
      <c r="J136" s="142">
        <v>1</v>
      </c>
      <c r="K136" s="143">
        <v>1</v>
      </c>
    </row>
    <row r="137" spans="1:11" ht="15.75" customHeight="1">
      <c r="A137" s="12" t="s">
        <v>154</v>
      </c>
      <c r="B137" s="12"/>
      <c r="C137" s="15" t="s">
        <v>155</v>
      </c>
      <c r="D137" s="5"/>
      <c r="E137" s="6" t="s">
        <v>276</v>
      </c>
      <c r="F137" s="7">
        <v>2</v>
      </c>
      <c r="G137" s="7">
        <v>2</v>
      </c>
      <c r="H137" s="7">
        <v>2</v>
      </c>
      <c r="I137" s="7">
        <v>2</v>
      </c>
      <c r="J137" s="142">
        <v>2</v>
      </c>
      <c r="K137" s="143">
        <v>2</v>
      </c>
    </row>
    <row r="138" spans="1:11" ht="17.25" customHeight="1">
      <c r="A138" s="12" t="s">
        <v>704</v>
      </c>
      <c r="B138" s="12"/>
      <c r="C138" s="15" t="s">
        <v>705</v>
      </c>
      <c r="D138" s="5"/>
      <c r="E138" s="6" t="s">
        <v>276</v>
      </c>
      <c r="F138" s="7">
        <v>50</v>
      </c>
      <c r="G138" s="7">
        <v>50</v>
      </c>
      <c r="H138" s="7">
        <v>50</v>
      </c>
      <c r="I138" s="7">
        <v>50</v>
      </c>
      <c r="J138" s="142">
        <v>50</v>
      </c>
      <c r="K138" s="143">
        <v>50</v>
      </c>
    </row>
    <row r="139" spans="1:11" ht="25.5">
      <c r="A139" s="12" t="s">
        <v>724</v>
      </c>
      <c r="B139" s="12"/>
      <c r="C139" s="15" t="s">
        <v>706</v>
      </c>
      <c r="D139" s="5"/>
      <c r="E139" s="34" t="s">
        <v>276</v>
      </c>
      <c r="F139" s="15" t="s">
        <v>707</v>
      </c>
      <c r="G139" s="4" t="s">
        <v>707</v>
      </c>
      <c r="H139" s="4" t="s">
        <v>725</v>
      </c>
      <c r="I139" s="4" t="s">
        <v>725</v>
      </c>
      <c r="J139" s="167" t="s">
        <v>725</v>
      </c>
      <c r="K139" s="156" t="s">
        <v>725</v>
      </c>
    </row>
    <row r="140" spans="1:11" ht="18.600000000000001" customHeight="1">
      <c r="A140" s="1365" t="s">
        <v>21</v>
      </c>
      <c r="B140" s="1365"/>
      <c r="C140" s="1365"/>
      <c r="D140" s="1365"/>
      <c r="E140" s="1365"/>
      <c r="F140" s="1365"/>
      <c r="G140" s="1365"/>
      <c r="H140" s="1365"/>
      <c r="I140" s="1365"/>
      <c r="J140" s="1366"/>
      <c r="K140" s="186"/>
    </row>
    <row r="141" spans="1:11" ht="12.75" customHeight="1">
      <c r="A141" s="1367" t="s">
        <v>371</v>
      </c>
      <c r="B141" s="1367"/>
      <c r="C141" s="1367"/>
      <c r="D141" s="1367"/>
      <c r="E141" s="1367"/>
      <c r="F141" s="1367"/>
      <c r="G141" s="1367"/>
      <c r="H141" s="1367"/>
      <c r="I141" s="1367"/>
      <c r="J141" s="1368"/>
      <c r="K141" s="187"/>
    </row>
    <row r="142" spans="1:11" ht="12.75" customHeight="1">
      <c r="A142" s="1367" t="s">
        <v>274</v>
      </c>
      <c r="B142" s="1367"/>
      <c r="C142" s="1367"/>
      <c r="D142" s="1367"/>
      <c r="E142" s="1367"/>
      <c r="F142" s="1367"/>
      <c r="G142" s="1367"/>
      <c r="H142" s="1367"/>
      <c r="I142" s="1367"/>
      <c r="J142" s="1368"/>
      <c r="K142" s="187"/>
    </row>
    <row r="143" spans="1:11" ht="14.25" customHeight="1">
      <c r="A143" s="8" t="s">
        <v>372</v>
      </c>
      <c r="B143" s="8"/>
      <c r="C143" s="15" t="s">
        <v>533</v>
      </c>
      <c r="D143" s="5"/>
      <c r="E143" s="6" t="s">
        <v>276</v>
      </c>
      <c r="F143" s="7">
        <v>940</v>
      </c>
      <c r="G143" s="7">
        <v>600</v>
      </c>
      <c r="H143" s="40">
        <v>550</v>
      </c>
      <c r="I143" s="7">
        <v>450</v>
      </c>
      <c r="J143" s="142">
        <v>350</v>
      </c>
      <c r="K143" s="143">
        <v>300</v>
      </c>
    </row>
    <row r="144" spans="1:11">
      <c r="A144" s="10" t="s">
        <v>237</v>
      </c>
      <c r="B144" s="10"/>
      <c r="C144" s="15" t="s">
        <v>534</v>
      </c>
      <c r="D144" s="5"/>
      <c r="E144" s="6" t="s">
        <v>276</v>
      </c>
      <c r="F144" s="7">
        <v>6</v>
      </c>
      <c r="G144" s="7">
        <v>12</v>
      </c>
      <c r="H144" s="7">
        <v>20</v>
      </c>
      <c r="I144" s="7">
        <v>15</v>
      </c>
      <c r="J144" s="142">
        <v>17</v>
      </c>
      <c r="K144" s="143">
        <v>20</v>
      </c>
    </row>
    <row r="145" spans="1:11" ht="16.5" customHeight="1">
      <c r="A145" s="10" t="s">
        <v>777</v>
      </c>
      <c r="B145" s="10"/>
      <c r="C145" s="15" t="s">
        <v>535</v>
      </c>
      <c r="D145" s="5"/>
      <c r="E145" s="6" t="s">
        <v>276</v>
      </c>
      <c r="F145" s="7">
        <v>25</v>
      </c>
      <c r="G145" s="7">
        <v>30</v>
      </c>
      <c r="H145" s="7">
        <v>30</v>
      </c>
      <c r="I145" s="7">
        <v>5</v>
      </c>
      <c r="J145" s="142">
        <v>5</v>
      </c>
      <c r="K145" s="143">
        <v>7</v>
      </c>
    </row>
    <row r="146" spans="1:11" ht="17.25" customHeight="1">
      <c r="A146" s="10" t="s">
        <v>778</v>
      </c>
      <c r="B146" s="10"/>
      <c r="C146" s="15" t="s">
        <v>779</v>
      </c>
      <c r="D146" s="5"/>
      <c r="E146" s="6" t="s">
        <v>446</v>
      </c>
      <c r="F146" s="7">
        <v>25</v>
      </c>
      <c r="G146" s="7">
        <v>30</v>
      </c>
      <c r="H146" s="7">
        <v>30</v>
      </c>
      <c r="I146" s="7">
        <v>40</v>
      </c>
      <c r="J146" s="142">
        <v>45</v>
      </c>
      <c r="K146" s="143">
        <v>50</v>
      </c>
    </row>
    <row r="147" spans="1:11">
      <c r="A147" s="1371" t="s">
        <v>112</v>
      </c>
      <c r="B147" s="1371"/>
      <c r="C147" s="1371"/>
      <c r="D147" s="1371"/>
      <c r="E147" s="1371"/>
      <c r="F147" s="1371"/>
      <c r="G147" s="1371"/>
      <c r="H147" s="1371"/>
      <c r="I147" s="1371"/>
      <c r="J147" s="1372"/>
      <c r="K147" s="188"/>
    </row>
    <row r="148" spans="1:11" ht="12.75" customHeight="1">
      <c r="A148" s="1369" t="s">
        <v>314</v>
      </c>
      <c r="B148" s="1369"/>
      <c r="C148" s="1369"/>
      <c r="D148" s="1369"/>
      <c r="E148" s="1369"/>
      <c r="F148" s="1369"/>
      <c r="G148" s="1369"/>
      <c r="H148" s="1369"/>
      <c r="I148" s="1369"/>
      <c r="J148" s="1370"/>
      <c r="K148" s="190"/>
    </row>
    <row r="149" spans="1:11">
      <c r="A149" s="12" t="s">
        <v>531</v>
      </c>
      <c r="B149" s="12"/>
      <c r="C149" s="15" t="s">
        <v>532</v>
      </c>
      <c r="D149" s="5"/>
      <c r="E149" s="6" t="s">
        <v>276</v>
      </c>
      <c r="F149" s="7">
        <v>2600</v>
      </c>
      <c r="G149" s="7">
        <v>2600</v>
      </c>
      <c r="H149" s="7">
        <v>2700</v>
      </c>
      <c r="I149" s="7">
        <v>2750</v>
      </c>
      <c r="J149" s="142">
        <v>2800</v>
      </c>
      <c r="K149" s="143">
        <v>3000</v>
      </c>
    </row>
    <row r="150" spans="1:11">
      <c r="A150" s="12" t="s">
        <v>239</v>
      </c>
      <c r="B150" s="12"/>
      <c r="C150" s="15" t="s">
        <v>588</v>
      </c>
      <c r="D150" s="5"/>
      <c r="E150" s="6" t="s">
        <v>276</v>
      </c>
      <c r="F150" s="7">
        <v>550</v>
      </c>
      <c r="G150" s="7">
        <v>550</v>
      </c>
      <c r="H150" s="7">
        <v>560</v>
      </c>
      <c r="I150" s="7">
        <v>500</v>
      </c>
      <c r="J150" s="142">
        <v>550</v>
      </c>
      <c r="K150" s="143">
        <v>600</v>
      </c>
    </row>
    <row r="151" spans="1:11" ht="18" customHeight="1">
      <c r="A151" s="12" t="s">
        <v>240</v>
      </c>
      <c r="B151" s="12"/>
      <c r="C151" s="15" t="s">
        <v>96</v>
      </c>
      <c r="D151" s="5"/>
      <c r="E151" s="6" t="s">
        <v>813</v>
      </c>
      <c r="F151" s="7" t="s">
        <v>811</v>
      </c>
      <c r="G151" s="7">
        <v>29</v>
      </c>
      <c r="H151" s="7">
        <v>5.3</v>
      </c>
      <c r="I151" s="7">
        <v>50</v>
      </c>
      <c r="J151" s="142">
        <v>150</v>
      </c>
      <c r="K151" s="143">
        <v>150</v>
      </c>
    </row>
    <row r="152" spans="1:11">
      <c r="A152" s="12" t="s">
        <v>227</v>
      </c>
      <c r="B152" s="12"/>
      <c r="C152" s="15" t="s">
        <v>238</v>
      </c>
      <c r="D152" s="5"/>
      <c r="E152" s="6" t="s">
        <v>812</v>
      </c>
      <c r="F152" s="7">
        <v>49000</v>
      </c>
      <c r="G152" s="7">
        <v>49000</v>
      </c>
      <c r="H152" s="7">
        <v>50000</v>
      </c>
      <c r="I152" s="7">
        <v>50000</v>
      </c>
      <c r="J152" s="142">
        <v>51000</v>
      </c>
      <c r="K152" s="143">
        <v>53000</v>
      </c>
    </row>
    <row r="153" spans="1:11" ht="26.45" customHeight="1">
      <c r="A153" s="1398" t="s">
        <v>497</v>
      </c>
      <c r="B153" s="1398"/>
      <c r="C153" s="1398"/>
      <c r="D153" s="1398"/>
      <c r="E153" s="1398"/>
      <c r="F153" s="1398"/>
      <c r="G153" s="1398"/>
      <c r="H153" s="1398"/>
      <c r="I153" s="1398"/>
      <c r="J153" s="1399"/>
      <c r="K153" s="193"/>
    </row>
    <row r="154" spans="1:11" ht="12.75" customHeight="1">
      <c r="A154" s="1367" t="s">
        <v>274</v>
      </c>
      <c r="B154" s="1367"/>
      <c r="C154" s="1367"/>
      <c r="D154" s="1367"/>
      <c r="E154" s="1367"/>
      <c r="F154" s="1367"/>
      <c r="G154" s="1367"/>
      <c r="H154" s="1367"/>
      <c r="I154" s="1367"/>
      <c r="J154" s="1368"/>
      <c r="K154" s="187"/>
    </row>
    <row r="155" spans="1:11">
      <c r="A155" s="8" t="s">
        <v>228</v>
      </c>
      <c r="B155" s="8"/>
      <c r="C155" s="15" t="s">
        <v>604</v>
      </c>
      <c r="D155" s="5"/>
      <c r="E155" s="6" t="s">
        <v>276</v>
      </c>
      <c r="F155" s="7">
        <v>50</v>
      </c>
      <c r="G155" s="7">
        <v>6</v>
      </c>
      <c r="H155" s="7">
        <v>6</v>
      </c>
      <c r="I155" s="7">
        <v>7</v>
      </c>
      <c r="J155" s="142">
        <v>12</v>
      </c>
      <c r="K155" s="143">
        <v>12</v>
      </c>
    </row>
    <row r="156" spans="1:11">
      <c r="A156" s="8" t="s">
        <v>229</v>
      </c>
      <c r="B156" s="8"/>
      <c r="C156" s="15" t="s">
        <v>58</v>
      </c>
      <c r="D156" s="5"/>
      <c r="E156" s="6" t="s">
        <v>276</v>
      </c>
      <c r="F156" s="7">
        <v>15</v>
      </c>
      <c r="G156" s="7">
        <v>450</v>
      </c>
      <c r="H156" s="7">
        <v>700</v>
      </c>
      <c r="I156" s="7">
        <v>800</v>
      </c>
      <c r="J156" s="142">
        <v>2500</v>
      </c>
      <c r="K156" s="143">
        <v>2500</v>
      </c>
    </row>
    <row r="157" spans="1:11">
      <c r="A157" s="1371" t="s">
        <v>112</v>
      </c>
      <c r="B157" s="1371"/>
      <c r="C157" s="1371"/>
      <c r="D157" s="1371"/>
      <c r="E157" s="1371"/>
      <c r="F157" s="1371"/>
      <c r="G157" s="1371"/>
      <c r="H157" s="1371"/>
      <c r="I157" s="1371"/>
      <c r="J157" s="1372"/>
      <c r="K157" s="188"/>
    </row>
    <row r="158" spans="1:11" ht="12.75" customHeight="1">
      <c r="A158" s="1369" t="s">
        <v>317</v>
      </c>
      <c r="B158" s="1369"/>
      <c r="C158" s="1369"/>
      <c r="D158" s="1369"/>
      <c r="E158" s="1369"/>
      <c r="F158" s="1369"/>
      <c r="G158" s="1369"/>
      <c r="H158" s="1369"/>
      <c r="I158" s="1369"/>
      <c r="J158" s="1370"/>
      <c r="K158" s="190"/>
    </row>
    <row r="159" spans="1:11" ht="12.75" customHeight="1">
      <c r="A159" s="16" t="s">
        <v>824</v>
      </c>
      <c r="B159" s="16"/>
      <c r="C159" s="15" t="s">
        <v>201</v>
      </c>
      <c r="D159" s="17"/>
      <c r="E159" s="6" t="s">
        <v>276</v>
      </c>
      <c r="F159" s="7" t="s">
        <v>202</v>
      </c>
      <c r="G159" s="7">
        <v>50</v>
      </c>
      <c r="H159" s="7">
        <v>55</v>
      </c>
      <c r="I159" s="7">
        <v>150</v>
      </c>
      <c r="J159" s="142">
        <v>140</v>
      </c>
      <c r="K159" s="143">
        <v>120</v>
      </c>
    </row>
    <row r="160" spans="1:11">
      <c r="A160" s="11" t="s">
        <v>825</v>
      </c>
      <c r="B160" s="11"/>
      <c r="C160" s="15" t="s">
        <v>638</v>
      </c>
      <c r="D160" s="5"/>
      <c r="E160" s="6" t="s">
        <v>276</v>
      </c>
      <c r="F160" s="7">
        <v>5</v>
      </c>
      <c r="G160" s="7">
        <v>30</v>
      </c>
      <c r="H160" s="7">
        <v>35</v>
      </c>
      <c r="I160" s="7">
        <v>30</v>
      </c>
      <c r="J160" s="142">
        <v>35</v>
      </c>
      <c r="K160" s="143">
        <v>40</v>
      </c>
    </row>
    <row r="161" spans="1:11">
      <c r="A161" s="12" t="s">
        <v>251</v>
      </c>
      <c r="B161" s="11"/>
      <c r="C161" s="15" t="s">
        <v>126</v>
      </c>
      <c r="D161" s="5"/>
      <c r="E161" s="6" t="s">
        <v>276</v>
      </c>
      <c r="F161" s="7"/>
      <c r="G161" s="7">
        <v>30</v>
      </c>
      <c r="H161" s="7">
        <v>35</v>
      </c>
      <c r="I161" s="7">
        <v>35</v>
      </c>
      <c r="J161" s="142">
        <v>30</v>
      </c>
      <c r="K161" s="143">
        <v>30</v>
      </c>
    </row>
    <row r="162" spans="1:11">
      <c r="A162" s="12" t="s">
        <v>780</v>
      </c>
      <c r="B162" s="11"/>
      <c r="C162" s="15" t="s">
        <v>177</v>
      </c>
      <c r="D162" s="5"/>
      <c r="E162" s="6" t="s">
        <v>813</v>
      </c>
      <c r="F162" s="7"/>
      <c r="G162" s="7">
        <v>25</v>
      </c>
      <c r="H162" s="7">
        <v>26</v>
      </c>
      <c r="I162" s="7">
        <v>18</v>
      </c>
      <c r="J162" s="142">
        <v>20</v>
      </c>
      <c r="K162" s="143">
        <v>20</v>
      </c>
    </row>
    <row r="163" spans="1:11">
      <c r="A163" s="11" t="s">
        <v>176</v>
      </c>
      <c r="B163" s="11"/>
      <c r="C163" s="15" t="s">
        <v>178</v>
      </c>
      <c r="D163" s="5"/>
      <c r="E163" s="6" t="s">
        <v>276</v>
      </c>
      <c r="F163" s="7">
        <v>5</v>
      </c>
      <c r="G163" s="7">
        <v>0</v>
      </c>
      <c r="H163" s="7">
        <v>6</v>
      </c>
      <c r="I163" s="7"/>
      <c r="J163" s="142">
        <v>9</v>
      </c>
      <c r="K163" s="143"/>
    </row>
    <row r="164" spans="1:11" ht="25.35" customHeight="1">
      <c r="A164" s="1369" t="s">
        <v>465</v>
      </c>
      <c r="B164" s="1369"/>
      <c r="C164" s="1369" t="s">
        <v>378</v>
      </c>
      <c r="D164" s="1369"/>
      <c r="E164" s="1369"/>
      <c r="F164" s="1369"/>
      <c r="G164" s="1369"/>
      <c r="H164" s="1369"/>
      <c r="I164" s="1373"/>
      <c r="J164" s="1400"/>
      <c r="K164" s="190"/>
    </row>
    <row r="165" spans="1:11" ht="14.85" customHeight="1">
      <c r="A165" s="12" t="s">
        <v>127</v>
      </c>
      <c r="B165" s="12"/>
      <c r="C165" s="15" t="s">
        <v>128</v>
      </c>
      <c r="D165" s="17"/>
      <c r="E165" s="6" t="s">
        <v>276</v>
      </c>
      <c r="F165" s="7" t="s">
        <v>814</v>
      </c>
      <c r="G165" s="7" t="s">
        <v>814</v>
      </c>
      <c r="H165" s="142">
        <v>18</v>
      </c>
      <c r="I165" s="143">
        <v>18</v>
      </c>
      <c r="J165" s="171">
        <v>20</v>
      </c>
      <c r="K165" s="143">
        <v>23</v>
      </c>
    </row>
    <row r="166" spans="1:11" ht="12.75" customHeight="1">
      <c r="A166" s="12" t="s">
        <v>179</v>
      </c>
      <c r="B166" s="12"/>
      <c r="C166" s="15" t="s">
        <v>129</v>
      </c>
      <c r="D166" s="17"/>
      <c r="E166" s="6" t="s">
        <v>276</v>
      </c>
      <c r="F166" s="7">
        <v>50</v>
      </c>
      <c r="G166" s="7">
        <v>20</v>
      </c>
      <c r="H166" s="142">
        <v>25</v>
      </c>
      <c r="I166" s="143">
        <v>15</v>
      </c>
      <c r="J166" s="171">
        <v>20</v>
      </c>
      <c r="K166" s="143">
        <v>15</v>
      </c>
    </row>
    <row r="167" spans="1:11">
      <c r="A167" s="43" t="s">
        <v>180</v>
      </c>
      <c r="B167" s="12"/>
      <c r="C167" s="15" t="s">
        <v>130</v>
      </c>
      <c r="D167" s="5"/>
      <c r="E167" s="6" t="s">
        <v>276</v>
      </c>
      <c r="F167" s="7">
        <v>17</v>
      </c>
      <c r="G167" s="7">
        <v>25</v>
      </c>
      <c r="H167" s="142">
        <v>25</v>
      </c>
      <c r="I167" s="143">
        <v>25</v>
      </c>
      <c r="J167" s="171">
        <v>25</v>
      </c>
      <c r="K167" s="143">
        <v>25</v>
      </c>
    </row>
    <row r="168" spans="1:11">
      <c r="A168" s="44" t="s">
        <v>181</v>
      </c>
      <c r="B168" s="12"/>
      <c r="C168" s="15" t="s">
        <v>131</v>
      </c>
      <c r="D168" s="5"/>
      <c r="E168" s="6" t="s">
        <v>276</v>
      </c>
      <c r="F168" s="7">
        <v>20</v>
      </c>
      <c r="G168" s="7">
        <v>10</v>
      </c>
      <c r="H168" s="149">
        <v>10</v>
      </c>
      <c r="I168" s="150">
        <v>10</v>
      </c>
      <c r="J168" s="172">
        <v>10</v>
      </c>
      <c r="K168" s="143">
        <v>10</v>
      </c>
    </row>
    <row r="169" spans="1:11">
      <c r="A169" s="148" t="s">
        <v>508</v>
      </c>
      <c r="B169" s="12"/>
      <c r="C169" s="15" t="s">
        <v>132</v>
      </c>
      <c r="D169" s="5"/>
      <c r="E169" s="6" t="s">
        <v>276</v>
      </c>
      <c r="F169" s="7"/>
      <c r="G169" s="142"/>
      <c r="H169" s="143">
        <v>20</v>
      </c>
      <c r="I169" s="143">
        <v>20</v>
      </c>
      <c r="J169" s="171">
        <v>25</v>
      </c>
      <c r="K169" s="143">
        <v>30</v>
      </c>
    </row>
    <row r="170" spans="1:11" ht="21" customHeight="1">
      <c r="A170" s="1365" t="s">
        <v>120</v>
      </c>
      <c r="B170" s="1365"/>
      <c r="C170" s="1365"/>
      <c r="D170" s="1365"/>
      <c r="E170" s="1365"/>
      <c r="F170" s="1365"/>
      <c r="G170" s="1365"/>
      <c r="H170" s="1386"/>
      <c r="I170" s="1386"/>
      <c r="J170" s="1387"/>
      <c r="K170" s="186"/>
    </row>
    <row r="171" spans="1:11" ht="12.75" customHeight="1">
      <c r="A171" s="1367" t="s">
        <v>808</v>
      </c>
      <c r="B171" s="1367"/>
      <c r="C171" s="1367"/>
      <c r="D171" s="1367"/>
      <c r="E171" s="1367"/>
      <c r="F171" s="1367"/>
      <c r="G171" s="1367"/>
      <c r="H171" s="1367"/>
      <c r="I171" s="1367"/>
      <c r="J171" s="1368"/>
      <c r="K171" s="187"/>
    </row>
    <row r="172" spans="1:11" ht="12.75" customHeight="1">
      <c r="A172" s="1367" t="s">
        <v>274</v>
      </c>
      <c r="B172" s="1367"/>
      <c r="C172" s="1367"/>
      <c r="D172" s="1367"/>
      <c r="E172" s="1367"/>
      <c r="F172" s="1367"/>
      <c r="G172" s="1367"/>
      <c r="H172" s="1367"/>
      <c r="I172" s="1367"/>
      <c r="J172" s="1368"/>
      <c r="K172" s="187"/>
    </row>
    <row r="173" spans="1:11" ht="25.5">
      <c r="A173" s="14" t="s">
        <v>189</v>
      </c>
      <c r="B173" s="78"/>
      <c r="C173" s="4" t="s">
        <v>639</v>
      </c>
      <c r="D173" s="33"/>
      <c r="E173" s="34" t="s">
        <v>446</v>
      </c>
      <c r="F173" s="4">
        <v>100</v>
      </c>
      <c r="G173" s="4">
        <v>100</v>
      </c>
      <c r="H173" s="4">
        <v>85</v>
      </c>
      <c r="I173" s="4">
        <v>65</v>
      </c>
      <c r="J173" s="167">
        <v>85</v>
      </c>
      <c r="K173" s="156">
        <v>85</v>
      </c>
    </row>
    <row r="174" spans="1:11">
      <c r="A174" s="1371" t="s">
        <v>112</v>
      </c>
      <c r="B174" s="1371"/>
      <c r="C174" s="1371"/>
      <c r="D174" s="1371"/>
      <c r="E174" s="1371"/>
      <c r="F174" s="1371"/>
      <c r="G174" s="1371"/>
      <c r="H174" s="1371"/>
      <c r="I174" s="1371"/>
      <c r="J174" s="1372"/>
      <c r="K174" s="188"/>
    </row>
    <row r="175" spans="1:11" ht="15" customHeight="1">
      <c r="A175" s="1389" t="s">
        <v>434</v>
      </c>
      <c r="B175" s="1389"/>
      <c r="C175" s="1389"/>
      <c r="D175" s="1389"/>
      <c r="E175" s="1389"/>
      <c r="F175" s="1389"/>
      <c r="G175" s="1389"/>
      <c r="H175" s="1389"/>
      <c r="I175" s="1389"/>
      <c r="J175" s="1390"/>
      <c r="K175" s="194"/>
    </row>
    <row r="176" spans="1:11" ht="12.75" customHeight="1">
      <c r="A176" s="16" t="s">
        <v>85</v>
      </c>
      <c r="B176" s="16"/>
      <c r="C176" s="15" t="s">
        <v>833</v>
      </c>
      <c r="D176" s="5"/>
      <c r="E176" s="6" t="s">
        <v>276</v>
      </c>
      <c r="F176" s="7"/>
      <c r="G176" s="7">
        <v>7</v>
      </c>
      <c r="H176" s="7">
        <v>6</v>
      </c>
      <c r="I176" s="7">
        <v>7</v>
      </c>
      <c r="J176" s="142">
        <v>7</v>
      </c>
      <c r="K176" s="143">
        <v>8</v>
      </c>
    </row>
    <row r="177" spans="1:11" ht="12.75" customHeight="1">
      <c r="A177" s="16" t="s">
        <v>190</v>
      </c>
      <c r="B177" s="16"/>
      <c r="C177" s="15" t="s">
        <v>0</v>
      </c>
      <c r="D177" s="5"/>
      <c r="E177" s="6" t="s">
        <v>276</v>
      </c>
      <c r="F177" s="7"/>
      <c r="G177" s="7"/>
      <c r="H177" s="7">
        <v>18</v>
      </c>
      <c r="I177" s="7">
        <v>18</v>
      </c>
      <c r="J177" s="142">
        <v>18</v>
      </c>
      <c r="K177" s="143">
        <v>19</v>
      </c>
    </row>
    <row r="178" spans="1:11" ht="12.75" customHeight="1">
      <c r="A178" s="16" t="s">
        <v>510</v>
      </c>
      <c r="B178" s="16"/>
      <c r="C178" s="15" t="s">
        <v>511</v>
      </c>
      <c r="D178" s="5"/>
      <c r="E178" s="6" t="s">
        <v>276</v>
      </c>
      <c r="F178" s="7"/>
      <c r="G178" s="7"/>
      <c r="H178" s="7">
        <v>0</v>
      </c>
      <c r="I178" s="7">
        <v>2</v>
      </c>
      <c r="J178" s="142">
        <v>4</v>
      </c>
      <c r="K178" s="143">
        <v>5</v>
      </c>
    </row>
    <row r="179" spans="1:11" ht="12.75" customHeight="1">
      <c r="A179" s="1367" t="s">
        <v>435</v>
      </c>
      <c r="B179" s="1367"/>
      <c r="C179" s="1367"/>
      <c r="D179" s="1367"/>
      <c r="E179" s="1367"/>
      <c r="F179" s="1367"/>
      <c r="G179" s="1367"/>
      <c r="H179" s="1367"/>
      <c r="I179" s="1367"/>
      <c r="J179" s="1368"/>
      <c r="K179" s="187"/>
    </row>
    <row r="180" spans="1:11" ht="12.75" customHeight="1">
      <c r="A180" s="1367" t="s">
        <v>274</v>
      </c>
      <c r="B180" s="1367"/>
      <c r="C180" s="1367"/>
      <c r="D180" s="1367"/>
      <c r="E180" s="1367"/>
      <c r="F180" s="1367"/>
      <c r="G180" s="1367"/>
      <c r="H180" s="1367"/>
      <c r="I180" s="1367"/>
      <c r="J180" s="1368"/>
      <c r="K180" s="187"/>
    </row>
    <row r="181" spans="1:11" ht="12.75" customHeight="1">
      <c r="A181" s="1388" t="s">
        <v>834</v>
      </c>
      <c r="B181" s="8"/>
      <c r="C181" s="15" t="s">
        <v>835</v>
      </c>
      <c r="D181" s="18"/>
      <c r="E181" s="6" t="s">
        <v>276</v>
      </c>
      <c r="F181" s="19">
        <v>2</v>
      </c>
      <c r="G181" s="7">
        <v>3</v>
      </c>
      <c r="H181" s="7">
        <v>3</v>
      </c>
      <c r="I181" s="7">
        <v>2</v>
      </c>
      <c r="J181" s="142">
        <v>2</v>
      </c>
      <c r="K181" s="143">
        <v>3</v>
      </c>
    </row>
    <row r="182" spans="1:11">
      <c r="A182" s="1388"/>
      <c r="B182" s="8"/>
      <c r="C182" s="15" t="s">
        <v>836</v>
      </c>
      <c r="D182" s="5"/>
      <c r="E182" s="6" t="s">
        <v>276</v>
      </c>
      <c r="F182" s="19">
        <v>20</v>
      </c>
      <c r="G182" s="7">
        <v>36</v>
      </c>
      <c r="H182" s="7">
        <v>36</v>
      </c>
      <c r="I182" s="7">
        <v>24</v>
      </c>
      <c r="J182" s="142">
        <v>24</v>
      </c>
      <c r="K182" s="143">
        <v>36</v>
      </c>
    </row>
    <row r="183" spans="1:11">
      <c r="A183" s="1371" t="s">
        <v>112</v>
      </c>
      <c r="B183" s="1371"/>
      <c r="C183" s="1371"/>
      <c r="D183" s="1371"/>
      <c r="E183" s="1371"/>
      <c r="F183" s="1371"/>
      <c r="G183" s="1371"/>
      <c r="H183" s="1371"/>
      <c r="I183" s="1371"/>
      <c r="J183" s="1372"/>
      <c r="K183" s="188"/>
    </row>
    <row r="184" spans="1:11" ht="15.75" customHeight="1">
      <c r="A184" s="1383" t="s">
        <v>256</v>
      </c>
      <c r="B184" s="1383"/>
      <c r="C184" s="1383"/>
      <c r="D184" s="1383"/>
      <c r="E184" s="1383"/>
      <c r="F184" s="1383"/>
      <c r="G184" s="1383"/>
      <c r="H184" s="1383"/>
      <c r="I184" s="1383"/>
      <c r="J184" s="1384"/>
      <c r="K184" s="194"/>
    </row>
    <row r="185" spans="1:11">
      <c r="A185" s="12" t="s">
        <v>783</v>
      </c>
      <c r="B185" s="12"/>
      <c r="C185" s="15" t="s">
        <v>784</v>
      </c>
      <c r="D185" s="5"/>
      <c r="E185" s="6" t="s">
        <v>276</v>
      </c>
      <c r="F185" s="19">
        <v>3</v>
      </c>
      <c r="G185" s="19">
        <v>5</v>
      </c>
      <c r="H185" s="19">
        <v>9</v>
      </c>
      <c r="I185" s="19">
        <v>9</v>
      </c>
      <c r="J185" s="173">
        <v>9</v>
      </c>
      <c r="K185" s="195">
        <v>10</v>
      </c>
    </row>
    <row r="186" spans="1:11" ht="17.25" customHeight="1">
      <c r="A186" s="12" t="s">
        <v>645</v>
      </c>
      <c r="B186" s="12"/>
      <c r="C186" s="15" t="s">
        <v>646</v>
      </c>
      <c r="D186" s="5"/>
      <c r="E186" s="6" t="s">
        <v>276</v>
      </c>
      <c r="F186" s="19">
        <v>2</v>
      </c>
      <c r="G186" s="19">
        <v>2</v>
      </c>
      <c r="H186" s="19">
        <v>1</v>
      </c>
      <c r="I186" s="19">
        <v>0</v>
      </c>
      <c r="J186" s="173">
        <v>0</v>
      </c>
      <c r="K186" s="195">
        <v>0</v>
      </c>
    </row>
    <row r="187" spans="1:11">
      <c r="A187" s="12" t="s">
        <v>51</v>
      </c>
      <c r="B187" s="12"/>
      <c r="C187" s="15" t="s">
        <v>52</v>
      </c>
      <c r="D187" s="5"/>
      <c r="E187" s="6" t="s">
        <v>276</v>
      </c>
      <c r="F187" s="19">
        <v>1</v>
      </c>
      <c r="G187" s="19">
        <v>2</v>
      </c>
      <c r="H187" s="19">
        <v>2</v>
      </c>
      <c r="I187" s="19">
        <v>2</v>
      </c>
      <c r="J187" s="173">
        <v>2</v>
      </c>
      <c r="K187" s="195">
        <v>3</v>
      </c>
    </row>
    <row r="188" spans="1:11" ht="13.5">
      <c r="A188" s="1367" t="s">
        <v>485</v>
      </c>
      <c r="B188" s="1367"/>
      <c r="C188" s="1367"/>
      <c r="D188" s="1367"/>
      <c r="E188" s="1367"/>
      <c r="F188" s="1367"/>
      <c r="G188" s="1367"/>
      <c r="H188" s="1367"/>
      <c r="I188" s="1367"/>
      <c r="J188" s="1368"/>
      <c r="K188" s="187"/>
    </row>
    <row r="189" spans="1:11" ht="13.5">
      <c r="A189" s="1367" t="s">
        <v>274</v>
      </c>
      <c r="B189" s="1367"/>
      <c r="C189" s="1367"/>
      <c r="D189" s="1367"/>
      <c r="E189" s="1367"/>
      <c r="F189" s="1367"/>
      <c r="G189" s="1367"/>
      <c r="H189" s="1367"/>
      <c r="I189" s="1367"/>
      <c r="J189" s="1368"/>
      <c r="K189" s="187"/>
    </row>
    <row r="190" spans="1:11" ht="13.5" customHeight="1">
      <c r="A190" s="14" t="s">
        <v>257</v>
      </c>
      <c r="B190" s="14"/>
      <c r="C190" s="15" t="s">
        <v>436</v>
      </c>
      <c r="D190" s="5"/>
      <c r="E190" s="6" t="s">
        <v>446</v>
      </c>
      <c r="F190" s="25">
        <v>5</v>
      </c>
      <c r="G190" s="41">
        <v>2</v>
      </c>
      <c r="H190" s="41">
        <v>2</v>
      </c>
      <c r="I190" s="41">
        <v>2</v>
      </c>
      <c r="J190" s="174">
        <v>2</v>
      </c>
      <c r="K190" s="277">
        <v>2</v>
      </c>
    </row>
    <row r="191" spans="1:11" ht="26.25" customHeight="1">
      <c r="A191" s="14" t="s">
        <v>809</v>
      </c>
      <c r="B191" s="14"/>
      <c r="C191" s="4" t="s">
        <v>258</v>
      </c>
      <c r="D191" s="33"/>
      <c r="E191" s="6" t="s">
        <v>276</v>
      </c>
      <c r="F191" s="48">
        <v>2</v>
      </c>
      <c r="G191" s="48">
        <v>2</v>
      </c>
      <c r="H191" s="42">
        <v>50</v>
      </c>
      <c r="I191" s="42">
        <v>50</v>
      </c>
      <c r="J191" s="175">
        <v>50</v>
      </c>
      <c r="K191" s="276">
        <v>50</v>
      </c>
    </row>
    <row r="192" spans="1:11" ht="13.5" customHeight="1">
      <c r="A192" s="14" t="s">
        <v>810</v>
      </c>
      <c r="B192" s="14"/>
      <c r="C192" s="15" t="s">
        <v>657</v>
      </c>
      <c r="D192" s="5"/>
      <c r="E192" s="6" t="s">
        <v>446</v>
      </c>
      <c r="F192" s="19"/>
      <c r="G192" s="19">
        <v>100</v>
      </c>
      <c r="H192" s="19">
        <v>100</v>
      </c>
      <c r="I192" s="19">
        <v>100</v>
      </c>
      <c r="J192" s="173">
        <v>100</v>
      </c>
      <c r="K192" s="195">
        <v>100</v>
      </c>
    </row>
    <row r="193" spans="1:11" ht="13.5" customHeight="1">
      <c r="A193" s="14" t="s">
        <v>678</v>
      </c>
      <c r="B193" s="14"/>
      <c r="C193" s="15" t="s">
        <v>679</v>
      </c>
      <c r="D193" s="5"/>
      <c r="E193" s="6" t="s">
        <v>276</v>
      </c>
      <c r="F193" s="19"/>
      <c r="G193" s="19"/>
      <c r="H193" s="19">
        <v>3</v>
      </c>
      <c r="I193" s="19">
        <v>5</v>
      </c>
      <c r="J193" s="173">
        <v>5</v>
      </c>
      <c r="K193" s="195">
        <v>5</v>
      </c>
    </row>
    <row r="194" spans="1:11" ht="13.5" customHeight="1">
      <c r="A194" s="1371" t="s">
        <v>112</v>
      </c>
      <c r="B194" s="1371"/>
      <c r="C194" s="1371"/>
      <c r="D194" s="1371"/>
      <c r="E194" s="1371"/>
      <c r="F194" s="1371"/>
      <c r="G194" s="1371"/>
      <c r="H194" s="1371"/>
      <c r="I194" s="1371"/>
      <c r="J194" s="1372"/>
      <c r="K194" s="188"/>
    </row>
    <row r="195" spans="1:11" ht="13.5">
      <c r="A195" s="1383" t="s">
        <v>427</v>
      </c>
      <c r="B195" s="1383"/>
      <c r="C195" s="1383"/>
      <c r="D195" s="1383"/>
      <c r="E195" s="1383"/>
      <c r="F195" s="1383"/>
      <c r="G195" s="1383"/>
      <c r="H195" s="1383"/>
      <c r="I195" s="1383"/>
      <c r="J195" s="1384"/>
      <c r="K195" s="194"/>
    </row>
    <row r="196" spans="1:11" ht="13.5" customHeight="1">
      <c r="A196" s="12" t="s">
        <v>300</v>
      </c>
      <c r="B196" s="12"/>
      <c r="C196" s="15" t="s">
        <v>483</v>
      </c>
      <c r="D196" s="5"/>
      <c r="E196" s="6" t="s">
        <v>276</v>
      </c>
      <c r="F196" s="19">
        <v>5</v>
      </c>
      <c r="G196" s="19">
        <v>6</v>
      </c>
      <c r="H196" s="19">
        <v>6</v>
      </c>
      <c r="I196" s="19">
        <v>6</v>
      </c>
      <c r="J196" s="173">
        <v>6</v>
      </c>
      <c r="K196" s="195">
        <v>6</v>
      </c>
    </row>
    <row r="197" spans="1:11" ht="13.5" customHeight="1">
      <c r="A197" s="12" t="s">
        <v>39</v>
      </c>
      <c r="B197" s="12"/>
      <c r="C197" s="15" t="s">
        <v>104</v>
      </c>
      <c r="D197" s="5"/>
      <c r="E197" s="6" t="s">
        <v>244</v>
      </c>
      <c r="F197" s="19" t="s">
        <v>65</v>
      </c>
      <c r="G197" s="19" t="s">
        <v>65</v>
      </c>
      <c r="H197" s="19" t="s">
        <v>65</v>
      </c>
      <c r="I197" s="19" t="s">
        <v>65</v>
      </c>
      <c r="J197" s="173" t="s">
        <v>65</v>
      </c>
      <c r="K197" s="195" t="s">
        <v>65</v>
      </c>
    </row>
    <row r="198" spans="1:11" ht="13.5">
      <c r="A198" s="1383" t="s">
        <v>486</v>
      </c>
      <c r="B198" s="1383"/>
      <c r="C198" s="1383"/>
      <c r="D198" s="1383"/>
      <c r="E198" s="1383"/>
      <c r="F198" s="1383"/>
      <c r="G198" s="1383"/>
      <c r="H198" s="1383"/>
      <c r="I198" s="1383"/>
      <c r="J198" s="1384"/>
      <c r="K198" s="194"/>
    </row>
    <row r="199" spans="1:11" ht="15" customHeight="1">
      <c r="A199" s="12" t="s">
        <v>671</v>
      </c>
      <c r="B199" s="12"/>
      <c r="C199" s="15" t="s">
        <v>484</v>
      </c>
      <c r="D199" s="5"/>
      <c r="E199" s="34" t="s">
        <v>276</v>
      </c>
      <c r="F199" s="42">
        <v>85</v>
      </c>
      <c r="G199" s="42">
        <v>80</v>
      </c>
      <c r="H199" s="42">
        <v>10</v>
      </c>
      <c r="I199" s="42">
        <v>10</v>
      </c>
      <c r="J199" s="175">
        <v>10</v>
      </c>
      <c r="K199" s="276">
        <v>10</v>
      </c>
    </row>
    <row r="200" spans="1:11" ht="15" customHeight="1">
      <c r="A200" s="12" t="s">
        <v>43</v>
      </c>
      <c r="B200" s="12"/>
      <c r="C200" s="15" t="s">
        <v>675</v>
      </c>
      <c r="D200" s="5"/>
      <c r="E200" s="34" t="s">
        <v>276</v>
      </c>
      <c r="F200" s="42"/>
      <c r="G200" s="42"/>
      <c r="H200" s="42">
        <v>5</v>
      </c>
      <c r="I200" s="42">
        <v>5</v>
      </c>
      <c r="J200" s="175">
        <v>5</v>
      </c>
      <c r="K200" s="276">
        <v>5</v>
      </c>
    </row>
    <row r="201" spans="1:11" ht="15" customHeight="1">
      <c r="A201" s="12" t="s">
        <v>44</v>
      </c>
      <c r="B201" s="12"/>
      <c r="C201" s="15" t="s">
        <v>676</v>
      </c>
      <c r="D201" s="5"/>
      <c r="E201" s="34" t="s">
        <v>276</v>
      </c>
      <c r="F201" s="42"/>
      <c r="G201" s="42"/>
      <c r="H201" s="42">
        <v>5</v>
      </c>
      <c r="I201" s="42">
        <v>5</v>
      </c>
      <c r="J201" s="175">
        <v>5</v>
      </c>
      <c r="K201" s="276">
        <v>5</v>
      </c>
    </row>
    <row r="202" spans="1:11" ht="41.25" customHeight="1">
      <c r="A202" s="12" t="s">
        <v>674</v>
      </c>
      <c r="B202" s="12"/>
      <c r="C202" s="15" t="s">
        <v>677</v>
      </c>
      <c r="D202" s="5"/>
      <c r="E202" s="34" t="s">
        <v>276</v>
      </c>
      <c r="F202" s="42"/>
      <c r="G202" s="42"/>
      <c r="H202" s="42">
        <v>10</v>
      </c>
      <c r="I202" s="42">
        <v>10</v>
      </c>
      <c r="J202" s="175">
        <v>10</v>
      </c>
      <c r="K202" s="276">
        <v>10</v>
      </c>
    </row>
    <row r="203" spans="1:11" ht="17.850000000000001" customHeight="1">
      <c r="A203" s="1365" t="s">
        <v>53</v>
      </c>
      <c r="B203" s="1365"/>
      <c r="C203" s="1365"/>
      <c r="D203" s="1365"/>
      <c r="E203" s="1365"/>
      <c r="F203" s="1365"/>
      <c r="G203" s="1365"/>
      <c r="H203" s="1365"/>
      <c r="I203" s="1365"/>
      <c r="J203" s="1366"/>
      <c r="K203" s="186"/>
    </row>
    <row r="204" spans="1:11" ht="12.75" customHeight="1">
      <c r="A204" s="1368" t="s">
        <v>54</v>
      </c>
      <c r="B204" s="1385"/>
      <c r="C204" s="1385"/>
      <c r="D204" s="1385"/>
      <c r="E204" s="1385"/>
      <c r="F204" s="1385"/>
      <c r="G204" s="1385"/>
      <c r="H204" s="1385"/>
      <c r="I204" s="1385"/>
      <c r="J204" s="1385"/>
      <c r="K204" s="187"/>
    </row>
    <row r="205" spans="1:11" ht="12.75" customHeight="1">
      <c r="A205" s="1367" t="s">
        <v>274</v>
      </c>
      <c r="B205" s="1367"/>
      <c r="C205" s="1367"/>
      <c r="D205" s="1367"/>
      <c r="E205" s="1367"/>
      <c r="F205" s="1367"/>
      <c r="G205" s="1367"/>
      <c r="H205" s="1367"/>
      <c r="I205" s="1367"/>
      <c r="J205" s="1368"/>
      <c r="K205" s="187"/>
    </row>
    <row r="206" spans="1:11">
      <c r="A206" s="8" t="s">
        <v>55</v>
      </c>
      <c r="B206" s="8"/>
      <c r="C206" s="15" t="s">
        <v>56</v>
      </c>
      <c r="D206" s="5"/>
      <c r="E206" s="9" t="s">
        <v>446</v>
      </c>
      <c r="F206" s="7">
        <v>90</v>
      </c>
      <c r="G206" s="7">
        <v>90</v>
      </c>
      <c r="H206" s="7">
        <v>90</v>
      </c>
      <c r="I206" s="7">
        <v>90</v>
      </c>
      <c r="J206" s="142">
        <v>90</v>
      </c>
      <c r="K206" s="142">
        <v>90</v>
      </c>
    </row>
    <row r="207" spans="1:11" ht="17.25" customHeight="1">
      <c r="A207" s="51" t="s">
        <v>337</v>
      </c>
      <c r="B207" s="132"/>
      <c r="C207" s="15" t="s">
        <v>299</v>
      </c>
      <c r="D207" s="133"/>
      <c r="E207" s="6" t="s">
        <v>276</v>
      </c>
      <c r="F207" s="7">
        <v>110</v>
      </c>
      <c r="G207" s="7">
        <v>83</v>
      </c>
      <c r="H207" s="7">
        <v>103</v>
      </c>
      <c r="I207" s="7">
        <v>100</v>
      </c>
      <c r="J207" s="142">
        <v>100</v>
      </c>
      <c r="K207" s="142">
        <v>100</v>
      </c>
    </row>
    <row r="208" spans="1:11" ht="17.25" customHeight="1">
      <c r="A208" s="51" t="s">
        <v>198</v>
      </c>
      <c r="B208" s="138"/>
      <c r="C208" s="15" t="s">
        <v>197</v>
      </c>
      <c r="D208" s="139"/>
      <c r="E208" s="6" t="s">
        <v>276</v>
      </c>
      <c r="F208" s="7">
        <v>190</v>
      </c>
      <c r="G208" s="7">
        <v>150</v>
      </c>
      <c r="H208" s="7">
        <v>198</v>
      </c>
      <c r="I208" s="7">
        <v>195</v>
      </c>
      <c r="J208" s="142">
        <v>1190</v>
      </c>
      <c r="K208" s="142">
        <v>1190</v>
      </c>
    </row>
    <row r="209" spans="1:11" ht="12" customHeight="1">
      <c r="A209" s="51" t="s">
        <v>442</v>
      </c>
      <c r="B209" s="140"/>
      <c r="C209" s="15" t="s">
        <v>396</v>
      </c>
      <c r="D209" s="141"/>
      <c r="E209" s="6" t="s">
        <v>276</v>
      </c>
      <c r="F209" s="7">
        <v>920</v>
      </c>
      <c r="G209" s="7">
        <v>960</v>
      </c>
      <c r="H209" s="7">
        <v>1000</v>
      </c>
      <c r="I209" s="7">
        <v>1100</v>
      </c>
      <c r="J209" s="142">
        <v>1150</v>
      </c>
      <c r="K209" s="142">
        <v>1150</v>
      </c>
    </row>
    <row r="210" spans="1:11" ht="12" customHeight="1">
      <c r="A210" s="51" t="s">
        <v>661</v>
      </c>
      <c r="B210" s="140"/>
      <c r="C210" s="15" t="s">
        <v>728</v>
      </c>
      <c r="D210" s="141"/>
      <c r="E210" s="6" t="s">
        <v>276</v>
      </c>
      <c r="F210" s="7">
        <v>110</v>
      </c>
      <c r="G210" s="7">
        <v>95</v>
      </c>
      <c r="H210" s="7">
        <v>80</v>
      </c>
      <c r="I210" s="7">
        <v>100</v>
      </c>
      <c r="J210" s="142">
        <v>95</v>
      </c>
      <c r="K210" s="142">
        <v>95</v>
      </c>
    </row>
    <row r="211" spans="1:11" ht="17.25" customHeight="1">
      <c r="A211" s="134" t="s">
        <v>788</v>
      </c>
      <c r="B211" s="134"/>
      <c r="C211" s="15" t="s">
        <v>729</v>
      </c>
      <c r="D211" s="135"/>
      <c r="E211" s="136" t="s">
        <v>276</v>
      </c>
      <c r="F211" s="137">
        <v>4370</v>
      </c>
      <c r="G211" s="137">
        <v>10560</v>
      </c>
      <c r="H211" s="137">
        <v>9000</v>
      </c>
      <c r="I211" s="137">
        <v>10100</v>
      </c>
      <c r="J211" s="165">
        <v>10200</v>
      </c>
      <c r="K211" s="165">
        <v>10200</v>
      </c>
    </row>
    <row r="212" spans="1:11">
      <c r="A212" s="1371" t="s">
        <v>112</v>
      </c>
      <c r="B212" s="1371"/>
      <c r="C212" s="1371"/>
      <c r="D212" s="1371"/>
      <c r="E212" s="1371"/>
      <c r="F212" s="1371"/>
      <c r="G212" s="1371"/>
      <c r="H212" s="1371"/>
      <c r="I212" s="1371"/>
      <c r="J212" s="1372"/>
      <c r="K212" s="188"/>
    </row>
    <row r="213" spans="1:11" ht="12.75" customHeight="1">
      <c r="A213" s="1369" t="s">
        <v>543</v>
      </c>
      <c r="B213" s="1369"/>
      <c r="C213" s="1369"/>
      <c r="D213" s="1369"/>
      <c r="E213" s="1369"/>
      <c r="F213" s="1369"/>
      <c r="G213" s="1369"/>
      <c r="H213" s="1369"/>
      <c r="I213" s="1369"/>
      <c r="J213" s="1370"/>
      <c r="K213" s="190"/>
    </row>
    <row r="214" spans="1:11" ht="12.75" customHeight="1">
      <c r="A214" s="12" t="s">
        <v>264</v>
      </c>
      <c r="B214" s="27"/>
      <c r="C214" s="15" t="s">
        <v>819</v>
      </c>
      <c r="D214" s="27"/>
      <c r="E214" s="6" t="s">
        <v>276</v>
      </c>
      <c r="F214" s="7">
        <v>2</v>
      </c>
      <c r="G214" s="7">
        <v>2</v>
      </c>
      <c r="H214" s="7">
        <v>2</v>
      </c>
      <c r="I214" s="7">
        <v>2</v>
      </c>
      <c r="J214" s="142">
        <v>2</v>
      </c>
      <c r="K214" s="143">
        <v>2</v>
      </c>
    </row>
    <row r="215" spans="1:11" ht="12.75" customHeight="1">
      <c r="A215" s="1369" t="s">
        <v>662</v>
      </c>
      <c r="B215" s="1369"/>
      <c r="C215" s="1369"/>
      <c r="D215" s="1369"/>
      <c r="E215" s="1369"/>
      <c r="F215" s="1369"/>
      <c r="G215" s="1369"/>
      <c r="H215" s="1369"/>
      <c r="I215" s="1369"/>
      <c r="J215" s="1370"/>
      <c r="K215" s="190"/>
    </row>
    <row r="216" spans="1:11">
      <c r="A216" s="12" t="s">
        <v>785</v>
      </c>
      <c r="B216" s="12"/>
      <c r="C216" s="15" t="s">
        <v>663</v>
      </c>
      <c r="D216" s="5"/>
      <c r="E216" s="6" t="s">
        <v>276</v>
      </c>
      <c r="F216" s="7">
        <v>1270</v>
      </c>
      <c r="G216" s="7">
        <v>1089</v>
      </c>
      <c r="H216" s="7">
        <v>1090</v>
      </c>
      <c r="I216" s="7">
        <v>1200</v>
      </c>
      <c r="J216" s="142">
        <v>1300</v>
      </c>
      <c r="K216" s="143">
        <v>1400</v>
      </c>
    </row>
    <row r="217" spans="1:11">
      <c r="A217" s="12" t="s">
        <v>664</v>
      </c>
      <c r="B217" s="12"/>
      <c r="C217" s="15" t="s">
        <v>665</v>
      </c>
      <c r="D217" s="5"/>
      <c r="E217" s="6" t="s">
        <v>276</v>
      </c>
      <c r="F217" s="7">
        <v>77</v>
      </c>
      <c r="G217" s="7">
        <v>56</v>
      </c>
      <c r="H217" s="7">
        <v>58</v>
      </c>
      <c r="I217" s="7">
        <v>40</v>
      </c>
      <c r="J217" s="142">
        <v>45</v>
      </c>
      <c r="K217" s="143">
        <v>50</v>
      </c>
    </row>
    <row r="218" spans="1:11" ht="25.5">
      <c r="A218" s="12" t="s">
        <v>347</v>
      </c>
      <c r="B218" s="12"/>
      <c r="C218" s="15" t="s">
        <v>348</v>
      </c>
      <c r="D218" s="5"/>
      <c r="E218" s="6" t="s">
        <v>276</v>
      </c>
      <c r="F218" s="7">
        <v>5230</v>
      </c>
      <c r="G218" s="7">
        <v>5497</v>
      </c>
      <c r="H218" s="7">
        <v>3000</v>
      </c>
      <c r="I218" s="7">
        <v>2500</v>
      </c>
      <c r="J218" s="142">
        <v>2600</v>
      </c>
      <c r="K218" s="143">
        <v>3000</v>
      </c>
    </row>
    <row r="219" spans="1:11">
      <c r="A219" s="12" t="s">
        <v>306</v>
      </c>
      <c r="B219" s="12"/>
      <c r="C219" s="15" t="s">
        <v>307</v>
      </c>
      <c r="D219" s="5"/>
      <c r="E219" s="6" t="s">
        <v>276</v>
      </c>
      <c r="F219" s="7">
        <v>550</v>
      </c>
      <c r="G219" s="7">
        <v>990</v>
      </c>
      <c r="H219" s="7">
        <v>1500</v>
      </c>
      <c r="I219" s="7">
        <v>1800</v>
      </c>
      <c r="J219" s="142">
        <v>1800</v>
      </c>
      <c r="K219" s="143">
        <v>1800</v>
      </c>
    </row>
    <row r="220" spans="1:11">
      <c r="A220" s="12" t="s">
        <v>268</v>
      </c>
      <c r="B220" s="12"/>
      <c r="C220" s="15" t="s">
        <v>267</v>
      </c>
      <c r="D220" s="5"/>
      <c r="E220" s="6" t="s">
        <v>276</v>
      </c>
      <c r="F220" s="7">
        <v>1800</v>
      </c>
      <c r="G220" s="7">
        <v>1405</v>
      </c>
      <c r="H220" s="7">
        <v>1405</v>
      </c>
      <c r="I220" s="7">
        <v>1300</v>
      </c>
      <c r="J220" s="142">
        <v>1300</v>
      </c>
      <c r="K220" s="143">
        <v>1300</v>
      </c>
    </row>
    <row r="221" spans="1:11">
      <c r="A221" s="12" t="s">
        <v>575</v>
      </c>
      <c r="B221" s="12"/>
      <c r="C221" s="15" t="s">
        <v>269</v>
      </c>
      <c r="D221" s="5"/>
      <c r="E221" s="6" t="s">
        <v>276</v>
      </c>
      <c r="F221" s="7">
        <v>94</v>
      </c>
      <c r="G221" s="7">
        <v>93</v>
      </c>
      <c r="H221" s="7">
        <v>96</v>
      </c>
      <c r="I221" s="7">
        <v>95</v>
      </c>
      <c r="J221" s="142">
        <v>100</v>
      </c>
      <c r="K221" s="143">
        <v>100</v>
      </c>
    </row>
    <row r="222" spans="1:11">
      <c r="A222" s="12" t="s">
        <v>577</v>
      </c>
      <c r="B222" s="12"/>
      <c r="C222" s="15" t="s">
        <v>576</v>
      </c>
      <c r="D222" s="5"/>
      <c r="E222" s="6" t="s">
        <v>276</v>
      </c>
      <c r="F222" s="7">
        <v>900</v>
      </c>
      <c r="G222" s="7">
        <v>610</v>
      </c>
      <c r="H222" s="7">
        <v>584</v>
      </c>
      <c r="I222" s="7">
        <v>540</v>
      </c>
      <c r="J222" s="142">
        <v>500</v>
      </c>
      <c r="K222" s="143">
        <v>500</v>
      </c>
    </row>
    <row r="223" spans="1:11" ht="12.75" customHeight="1">
      <c r="A223" s="1369" t="s">
        <v>230</v>
      </c>
      <c r="B223" s="1369"/>
      <c r="C223" s="1369"/>
      <c r="D223" s="1369"/>
      <c r="E223" s="1369"/>
      <c r="F223" s="1369"/>
      <c r="G223" s="1369"/>
      <c r="H223" s="1369"/>
      <c r="I223" s="1369"/>
      <c r="J223" s="1370"/>
      <c r="K223" s="190"/>
    </row>
    <row r="224" spans="1:11" ht="12.75" customHeight="1">
      <c r="A224" s="11" t="s">
        <v>786</v>
      </c>
      <c r="B224" s="27"/>
      <c r="C224" s="15" t="s">
        <v>799</v>
      </c>
      <c r="D224" s="27"/>
      <c r="E224" s="6" t="s">
        <v>446</v>
      </c>
      <c r="F224" s="7" t="s">
        <v>6</v>
      </c>
      <c r="G224" s="7">
        <v>65</v>
      </c>
      <c r="H224" s="7">
        <v>67</v>
      </c>
      <c r="I224" s="7">
        <v>70</v>
      </c>
      <c r="J224" s="142">
        <v>75</v>
      </c>
      <c r="K224" s="143">
        <v>75</v>
      </c>
    </row>
    <row r="225" spans="1:11" ht="12.75" customHeight="1">
      <c r="A225" s="11" t="s">
        <v>16</v>
      </c>
      <c r="B225" s="27"/>
      <c r="C225" s="15" t="s">
        <v>210</v>
      </c>
      <c r="D225" s="27"/>
      <c r="E225" s="6" t="s">
        <v>276</v>
      </c>
      <c r="F225" s="7"/>
      <c r="G225" s="7"/>
      <c r="H225" s="7">
        <v>1</v>
      </c>
      <c r="I225" s="7">
        <v>0</v>
      </c>
      <c r="J225" s="142">
        <v>0</v>
      </c>
      <c r="K225" s="143">
        <v>0</v>
      </c>
    </row>
    <row r="226" spans="1:11">
      <c r="A226" s="11" t="s">
        <v>798</v>
      </c>
      <c r="B226" s="11"/>
      <c r="C226" s="15" t="s">
        <v>212</v>
      </c>
      <c r="D226" s="5"/>
      <c r="E226" s="6" t="s">
        <v>276</v>
      </c>
      <c r="F226" s="7">
        <v>11</v>
      </c>
      <c r="G226" s="7">
        <v>10</v>
      </c>
      <c r="H226" s="7">
        <v>12</v>
      </c>
      <c r="I226" s="7">
        <v>13</v>
      </c>
      <c r="J226" s="142">
        <v>13</v>
      </c>
      <c r="K226" s="143">
        <v>13</v>
      </c>
    </row>
    <row r="227" spans="1:11">
      <c r="A227" s="11" t="s">
        <v>800</v>
      </c>
      <c r="B227" s="11"/>
      <c r="C227" s="15" t="s">
        <v>787</v>
      </c>
      <c r="D227" s="5"/>
      <c r="E227" s="6" t="s">
        <v>276</v>
      </c>
      <c r="F227" s="7">
        <v>2</v>
      </c>
      <c r="G227" s="7">
        <v>2</v>
      </c>
      <c r="H227" s="7">
        <v>2</v>
      </c>
      <c r="I227" s="7">
        <v>2</v>
      </c>
      <c r="J227" s="142">
        <v>2</v>
      </c>
      <c r="K227" s="143">
        <v>2</v>
      </c>
    </row>
    <row r="228" spans="1:11">
      <c r="A228" s="11" t="s">
        <v>211</v>
      </c>
      <c r="B228" s="11"/>
      <c r="C228" s="15" t="s">
        <v>204</v>
      </c>
      <c r="D228" s="5"/>
      <c r="E228" s="6" t="s">
        <v>276</v>
      </c>
      <c r="F228" s="7">
        <v>0</v>
      </c>
      <c r="G228" s="7">
        <v>0</v>
      </c>
      <c r="H228" s="7">
        <v>4</v>
      </c>
      <c r="I228" s="7">
        <v>5</v>
      </c>
      <c r="J228" s="142">
        <v>5</v>
      </c>
      <c r="K228" s="143">
        <v>5</v>
      </c>
    </row>
    <row r="229" spans="1:11">
      <c r="A229" s="11" t="s">
        <v>721</v>
      </c>
      <c r="B229" s="11"/>
      <c r="C229" s="15" t="s">
        <v>326</v>
      </c>
      <c r="D229" s="5"/>
      <c r="E229" s="6" t="s">
        <v>276</v>
      </c>
      <c r="F229" s="7">
        <v>4</v>
      </c>
      <c r="G229" s="7">
        <v>7</v>
      </c>
      <c r="H229" s="7">
        <v>4</v>
      </c>
      <c r="I229" s="7">
        <v>5</v>
      </c>
      <c r="J229" s="142">
        <v>5</v>
      </c>
      <c r="K229" s="143">
        <v>5</v>
      </c>
    </row>
    <row r="230" spans="1:11">
      <c r="A230" s="11" t="s">
        <v>216</v>
      </c>
      <c r="B230" s="11"/>
      <c r="C230" s="15" t="s">
        <v>217</v>
      </c>
      <c r="D230" s="5"/>
      <c r="E230" s="6" t="s">
        <v>276</v>
      </c>
      <c r="F230" s="7"/>
      <c r="G230" s="7"/>
      <c r="H230" s="7">
        <v>1</v>
      </c>
      <c r="I230" s="7">
        <v>0</v>
      </c>
      <c r="J230" s="142">
        <v>0</v>
      </c>
      <c r="K230" s="143">
        <v>0</v>
      </c>
    </row>
    <row r="231" spans="1:11" ht="25.5">
      <c r="A231" s="12" t="s">
        <v>218</v>
      </c>
      <c r="B231" s="11"/>
      <c r="C231" s="15" t="s">
        <v>512</v>
      </c>
      <c r="D231" s="5"/>
      <c r="E231" s="34" t="s">
        <v>276</v>
      </c>
      <c r="F231" s="4"/>
      <c r="G231" s="4"/>
      <c r="H231" s="4">
        <v>0</v>
      </c>
      <c r="I231" s="4">
        <v>0</v>
      </c>
      <c r="J231" s="167">
        <v>20</v>
      </c>
      <c r="K231" s="156">
        <v>20</v>
      </c>
    </row>
    <row r="232" spans="1:11" ht="12.75" customHeight="1">
      <c r="A232" s="1367" t="s">
        <v>593</v>
      </c>
      <c r="B232" s="1367"/>
      <c r="C232" s="1367"/>
      <c r="D232" s="1367"/>
      <c r="E232" s="1367"/>
      <c r="F232" s="1367"/>
      <c r="G232" s="1367"/>
      <c r="H232" s="1367"/>
      <c r="I232" s="1367"/>
      <c r="J232" s="1368"/>
      <c r="K232" s="187"/>
    </row>
    <row r="233" spans="1:11" ht="12.75" customHeight="1">
      <c r="A233" s="1367" t="s">
        <v>274</v>
      </c>
      <c r="B233" s="1367"/>
      <c r="C233" s="1367"/>
      <c r="D233" s="1367"/>
      <c r="E233" s="1367"/>
      <c r="F233" s="1367"/>
      <c r="G233" s="1367"/>
      <c r="H233" s="1367"/>
      <c r="I233" s="1367"/>
      <c r="J233" s="1368"/>
      <c r="K233" s="187"/>
    </row>
    <row r="234" spans="1:11">
      <c r="A234" s="8" t="s">
        <v>384</v>
      </c>
      <c r="B234" s="8"/>
      <c r="C234" s="15" t="s">
        <v>594</v>
      </c>
      <c r="D234" s="5"/>
      <c r="E234" s="6" t="s">
        <v>276</v>
      </c>
      <c r="F234" s="7">
        <v>4</v>
      </c>
      <c r="G234" s="7">
        <v>5</v>
      </c>
      <c r="H234" s="7">
        <v>2</v>
      </c>
      <c r="I234" s="7">
        <v>4</v>
      </c>
      <c r="J234" s="142">
        <v>4</v>
      </c>
      <c r="K234" s="143">
        <v>4</v>
      </c>
    </row>
    <row r="235" spans="1:11">
      <c r="A235" s="8" t="s">
        <v>403</v>
      </c>
      <c r="B235" s="8"/>
      <c r="C235" s="15" t="s">
        <v>402</v>
      </c>
      <c r="D235" s="5"/>
      <c r="E235" s="6" t="s">
        <v>276</v>
      </c>
      <c r="F235" s="7"/>
      <c r="G235" s="7">
        <v>1</v>
      </c>
      <c r="H235" s="7">
        <v>1</v>
      </c>
      <c r="I235" s="7">
        <v>0</v>
      </c>
      <c r="J235" s="142">
        <v>0</v>
      </c>
      <c r="K235" s="143">
        <v>0</v>
      </c>
    </row>
    <row r="236" spans="1:11">
      <c r="A236" s="8" t="s">
        <v>220</v>
      </c>
      <c r="B236" s="8"/>
      <c r="C236" s="15" t="s">
        <v>385</v>
      </c>
      <c r="D236" s="5"/>
      <c r="E236" s="6" t="s">
        <v>276</v>
      </c>
      <c r="F236" s="7"/>
      <c r="G236" s="7"/>
      <c r="H236" s="7">
        <v>0</v>
      </c>
      <c r="I236" s="7">
        <v>0</v>
      </c>
      <c r="J236" s="142">
        <v>1</v>
      </c>
      <c r="K236" s="143">
        <v>1</v>
      </c>
    </row>
    <row r="237" spans="1:11">
      <c r="A237" s="1371" t="s">
        <v>112</v>
      </c>
      <c r="B237" s="1371"/>
      <c r="C237" s="1371"/>
      <c r="D237" s="1371"/>
      <c r="E237" s="1371"/>
      <c r="F237" s="1371"/>
      <c r="G237" s="1371"/>
      <c r="H237" s="1371"/>
      <c r="I237" s="1371"/>
      <c r="J237" s="1372"/>
      <c r="K237" s="188"/>
    </row>
    <row r="238" spans="1:11" ht="12.75" customHeight="1">
      <c r="A238" s="1369" t="s">
        <v>574</v>
      </c>
      <c r="B238" s="1369"/>
      <c r="C238" s="1369"/>
      <c r="D238" s="1369"/>
      <c r="E238" s="1369"/>
      <c r="F238" s="1369"/>
      <c r="G238" s="1369"/>
      <c r="H238" s="1369"/>
      <c r="I238" s="1369"/>
      <c r="J238" s="1370"/>
      <c r="K238" s="190"/>
    </row>
    <row r="239" spans="1:11" ht="12.75" customHeight="1">
      <c r="A239" s="11" t="s">
        <v>536</v>
      </c>
      <c r="B239" s="11"/>
      <c r="C239" s="15" t="s">
        <v>537</v>
      </c>
      <c r="D239" s="20"/>
      <c r="E239" s="6" t="s">
        <v>276</v>
      </c>
      <c r="F239" s="7" t="s">
        <v>539</v>
      </c>
      <c r="G239" s="7">
        <v>4</v>
      </c>
      <c r="H239" s="7">
        <v>4</v>
      </c>
      <c r="I239" s="7" t="s">
        <v>538</v>
      </c>
      <c r="J239" s="142" t="s">
        <v>538</v>
      </c>
      <c r="K239" s="143" t="s">
        <v>538</v>
      </c>
    </row>
    <row r="240" spans="1:11" ht="12.75" customHeight="1">
      <c r="A240" s="11" t="s">
        <v>279</v>
      </c>
      <c r="B240" s="11"/>
      <c r="C240" s="15" t="s">
        <v>31</v>
      </c>
      <c r="D240" s="20"/>
      <c r="E240" s="6" t="s">
        <v>276</v>
      </c>
      <c r="F240" s="7" t="s">
        <v>539</v>
      </c>
      <c r="G240" s="7">
        <v>15</v>
      </c>
      <c r="H240" s="7">
        <v>19</v>
      </c>
      <c r="I240" s="7">
        <v>40</v>
      </c>
      <c r="J240" s="142">
        <v>45</v>
      </c>
      <c r="K240" s="143">
        <v>50</v>
      </c>
    </row>
    <row r="241" spans="1:11">
      <c r="A241" s="11" t="s">
        <v>30</v>
      </c>
      <c r="B241" s="11"/>
      <c r="C241" s="15" t="s">
        <v>280</v>
      </c>
      <c r="D241" s="5"/>
      <c r="E241" s="6" t="s">
        <v>276</v>
      </c>
      <c r="F241" s="7" t="s">
        <v>539</v>
      </c>
      <c r="G241" s="7" t="s">
        <v>538</v>
      </c>
      <c r="H241" s="7" t="s">
        <v>538</v>
      </c>
      <c r="I241" s="7" t="s">
        <v>538</v>
      </c>
      <c r="J241" s="142" t="s">
        <v>538</v>
      </c>
      <c r="K241" s="143" t="s">
        <v>538</v>
      </c>
    </row>
    <row r="242" spans="1:11">
      <c r="A242" s="11" t="s">
        <v>460</v>
      </c>
      <c r="B242" s="11"/>
      <c r="C242" s="15" t="s">
        <v>720</v>
      </c>
      <c r="D242" s="5"/>
      <c r="E242" s="6" t="s">
        <v>276</v>
      </c>
      <c r="F242" s="7">
        <v>20</v>
      </c>
      <c r="G242" s="7">
        <v>20</v>
      </c>
      <c r="H242" s="7">
        <v>30</v>
      </c>
      <c r="I242" s="7">
        <v>30</v>
      </c>
      <c r="J242" s="142">
        <v>30</v>
      </c>
      <c r="K242" s="143">
        <v>30</v>
      </c>
    </row>
    <row r="243" spans="1:11">
      <c r="A243" s="11" t="s">
        <v>404</v>
      </c>
      <c r="B243" s="11"/>
      <c r="C243" s="15" t="s">
        <v>405</v>
      </c>
      <c r="D243" s="5"/>
      <c r="E243" s="6" t="s">
        <v>276</v>
      </c>
      <c r="F243" s="7"/>
      <c r="G243" s="7">
        <v>60</v>
      </c>
      <c r="H243" s="7">
        <v>65</v>
      </c>
      <c r="I243" s="7">
        <v>80</v>
      </c>
      <c r="J243" s="142">
        <v>90</v>
      </c>
      <c r="K243" s="143">
        <v>100</v>
      </c>
    </row>
    <row r="244" spans="1:11">
      <c r="A244" s="11" t="s">
        <v>216</v>
      </c>
      <c r="B244" s="11"/>
      <c r="C244" s="15" t="s">
        <v>219</v>
      </c>
      <c r="D244" s="5"/>
      <c r="E244" s="6" t="s">
        <v>276</v>
      </c>
      <c r="F244" s="7"/>
      <c r="G244" s="7"/>
      <c r="H244" s="7">
        <v>1</v>
      </c>
      <c r="I244" s="7">
        <v>0</v>
      </c>
      <c r="J244" s="142">
        <v>0</v>
      </c>
      <c r="K244" s="143">
        <v>0</v>
      </c>
    </row>
    <row r="245" spans="1:11" ht="21" customHeight="1">
      <c r="A245" s="1365" t="s">
        <v>147</v>
      </c>
      <c r="B245" s="1365"/>
      <c r="C245" s="1365"/>
      <c r="D245" s="1365"/>
      <c r="E245" s="1365"/>
      <c r="F245" s="1365"/>
      <c r="G245" s="1365"/>
      <c r="H245" s="1365"/>
      <c r="I245" s="1365"/>
      <c r="J245" s="1366"/>
      <c r="K245" s="186"/>
    </row>
    <row r="246" spans="1:11" ht="12.75" customHeight="1">
      <c r="A246" s="1367" t="s">
        <v>713</v>
      </c>
      <c r="B246" s="1367"/>
      <c r="C246" s="1367"/>
      <c r="D246" s="1367"/>
      <c r="E246" s="1367"/>
      <c r="F246" s="1367"/>
      <c r="G246" s="1367"/>
      <c r="H246" s="1367"/>
      <c r="I246" s="1367"/>
      <c r="J246" s="1368"/>
      <c r="K246" s="187"/>
    </row>
    <row r="247" spans="1:11" ht="12.75" customHeight="1">
      <c r="A247" s="1367" t="s">
        <v>274</v>
      </c>
      <c r="B247" s="1367"/>
      <c r="C247" s="1367"/>
      <c r="D247" s="1367"/>
      <c r="E247" s="1367"/>
      <c r="F247" s="1367"/>
      <c r="G247" s="1367"/>
      <c r="H247" s="1367"/>
      <c r="I247" s="1367"/>
      <c r="J247" s="1368"/>
      <c r="K247" s="187"/>
    </row>
    <row r="248" spans="1:11">
      <c r="A248" s="8" t="s">
        <v>501</v>
      </c>
      <c r="B248" s="8"/>
      <c r="C248" s="15" t="s">
        <v>298</v>
      </c>
      <c r="D248" s="5"/>
      <c r="E248" s="9" t="s">
        <v>480</v>
      </c>
      <c r="F248" s="7">
        <v>7</v>
      </c>
      <c r="G248" s="7">
        <v>8.4</v>
      </c>
      <c r="H248" s="7">
        <v>8.5</v>
      </c>
      <c r="I248" s="7">
        <v>8</v>
      </c>
      <c r="J248" s="142">
        <v>7.5</v>
      </c>
      <c r="K248" s="143">
        <v>7.5</v>
      </c>
    </row>
    <row r="249" spans="1:11" ht="25.5">
      <c r="A249" s="8" t="s">
        <v>296</v>
      </c>
      <c r="B249" s="8"/>
      <c r="C249" s="15" t="s">
        <v>281</v>
      </c>
      <c r="D249" s="5"/>
      <c r="E249" s="9" t="s">
        <v>276</v>
      </c>
      <c r="F249" s="7"/>
      <c r="G249" s="7"/>
      <c r="H249" s="7">
        <v>2</v>
      </c>
      <c r="I249" s="7">
        <v>1</v>
      </c>
      <c r="J249" s="142">
        <v>1</v>
      </c>
      <c r="K249" s="143">
        <v>1</v>
      </c>
    </row>
    <row r="250" spans="1:11">
      <c r="A250" s="8" t="s">
        <v>259</v>
      </c>
      <c r="B250" s="8"/>
      <c r="C250" s="15" t="s">
        <v>282</v>
      </c>
      <c r="D250" s="5"/>
      <c r="E250" s="9" t="s">
        <v>276</v>
      </c>
      <c r="F250" s="7">
        <v>0</v>
      </c>
      <c r="G250" s="7">
        <v>0</v>
      </c>
      <c r="H250" s="7">
        <v>0</v>
      </c>
      <c r="I250" s="7">
        <v>0</v>
      </c>
      <c r="J250" s="142">
        <v>1</v>
      </c>
      <c r="K250" s="143">
        <v>1</v>
      </c>
    </row>
    <row r="251" spans="1:11">
      <c r="A251" s="1371" t="s">
        <v>112</v>
      </c>
      <c r="B251" s="1371"/>
      <c r="C251" s="1371"/>
      <c r="D251" s="1371"/>
      <c r="E251" s="1371"/>
      <c r="F251" s="1371"/>
      <c r="G251" s="1371"/>
      <c r="H251" s="1371"/>
      <c r="I251" s="1371"/>
      <c r="J251" s="1372"/>
      <c r="K251" s="188"/>
    </row>
    <row r="252" spans="1:11" ht="12.75" customHeight="1">
      <c r="A252" s="1369" t="s">
        <v>208</v>
      </c>
      <c r="B252" s="1369"/>
      <c r="C252" s="1369"/>
      <c r="D252" s="1369"/>
      <c r="E252" s="1369"/>
      <c r="F252" s="1369"/>
      <c r="G252" s="1369"/>
      <c r="H252" s="1369"/>
      <c r="I252" s="1369"/>
      <c r="J252" s="1370"/>
      <c r="K252" s="190"/>
    </row>
    <row r="253" spans="1:11">
      <c r="A253" s="11" t="s">
        <v>7</v>
      </c>
      <c r="B253" s="11"/>
      <c r="C253" s="15" t="s">
        <v>8</v>
      </c>
      <c r="D253" s="151"/>
      <c r="E253" s="34" t="s">
        <v>276</v>
      </c>
      <c r="F253" s="4">
        <v>21</v>
      </c>
      <c r="G253" s="4">
        <v>12</v>
      </c>
      <c r="H253" s="4">
        <v>11</v>
      </c>
      <c r="I253" s="4">
        <v>11</v>
      </c>
      <c r="J253" s="167">
        <v>11</v>
      </c>
      <c r="K253" s="156">
        <v>11</v>
      </c>
    </row>
    <row r="254" spans="1:11">
      <c r="A254" s="11" t="s">
        <v>444</v>
      </c>
      <c r="B254" s="11"/>
      <c r="C254" s="15" t="s">
        <v>14</v>
      </c>
      <c r="D254" s="151"/>
      <c r="E254" s="34" t="s">
        <v>276</v>
      </c>
      <c r="F254" s="4">
        <v>70</v>
      </c>
      <c r="G254" s="4">
        <v>140</v>
      </c>
      <c r="H254" s="4">
        <v>220</v>
      </c>
      <c r="I254" s="4">
        <v>150</v>
      </c>
      <c r="J254" s="167">
        <v>160</v>
      </c>
      <c r="K254" s="156">
        <v>170</v>
      </c>
    </row>
    <row r="255" spans="1:11">
      <c r="A255" s="11" t="s">
        <v>316</v>
      </c>
      <c r="B255" s="11"/>
      <c r="C255" s="15" t="s">
        <v>15</v>
      </c>
      <c r="D255" s="151"/>
      <c r="E255" s="34" t="s">
        <v>276</v>
      </c>
      <c r="F255" s="4"/>
      <c r="G255" s="4"/>
      <c r="H255" s="4">
        <v>3000</v>
      </c>
      <c r="I255" s="4">
        <v>4000</v>
      </c>
      <c r="J255" s="167">
        <v>4500</v>
      </c>
      <c r="K255" s="156">
        <v>4500</v>
      </c>
    </row>
    <row r="256" spans="1:11">
      <c r="A256" s="11" t="s">
        <v>297</v>
      </c>
      <c r="B256" s="11"/>
      <c r="C256" s="15" t="s">
        <v>260</v>
      </c>
      <c r="D256" s="151"/>
      <c r="E256" s="34" t="s">
        <v>276</v>
      </c>
      <c r="F256" s="4"/>
      <c r="G256" s="4"/>
      <c r="H256" s="4">
        <v>700</v>
      </c>
      <c r="I256" s="4">
        <v>700</v>
      </c>
      <c r="J256" s="167">
        <v>700</v>
      </c>
      <c r="K256" s="156">
        <v>700</v>
      </c>
    </row>
    <row r="257" spans="1:11" ht="25.5">
      <c r="A257" s="12" t="s">
        <v>519</v>
      </c>
      <c r="B257" s="11"/>
      <c r="C257" s="15" t="s">
        <v>17</v>
      </c>
      <c r="D257" s="151"/>
      <c r="E257" s="34" t="s">
        <v>276</v>
      </c>
      <c r="F257" s="4"/>
      <c r="G257" s="4"/>
      <c r="H257" s="4">
        <v>30</v>
      </c>
      <c r="I257" s="4">
        <v>25</v>
      </c>
      <c r="J257" s="167">
        <v>30</v>
      </c>
      <c r="K257" s="156">
        <v>30</v>
      </c>
    </row>
    <row r="258" spans="1:11">
      <c r="A258" s="12" t="s">
        <v>19</v>
      </c>
      <c r="B258" s="11"/>
      <c r="C258" s="15" t="s">
        <v>18</v>
      </c>
      <c r="D258" s="151"/>
      <c r="E258" s="34" t="s">
        <v>276</v>
      </c>
      <c r="F258" s="4"/>
      <c r="G258" s="4"/>
      <c r="H258" s="4">
        <v>1</v>
      </c>
      <c r="I258" s="4">
        <v>0</v>
      </c>
      <c r="J258" s="167">
        <v>1</v>
      </c>
      <c r="K258" s="156">
        <v>1</v>
      </c>
    </row>
    <row r="259" spans="1:11" ht="25.5">
      <c r="A259" s="12" t="s">
        <v>520</v>
      </c>
      <c r="B259" s="11"/>
      <c r="C259" s="15" t="s">
        <v>20</v>
      </c>
      <c r="D259" s="151"/>
      <c r="E259" s="34" t="s">
        <v>276</v>
      </c>
      <c r="F259" s="4"/>
      <c r="G259" s="4"/>
      <c r="H259" s="4">
        <v>30</v>
      </c>
      <c r="I259" s="4">
        <v>17</v>
      </c>
      <c r="J259" s="167">
        <v>20</v>
      </c>
      <c r="K259" s="156">
        <v>23</v>
      </c>
    </row>
    <row r="260" spans="1:11" ht="12.75" customHeight="1">
      <c r="A260" s="1369" t="s">
        <v>9</v>
      </c>
      <c r="B260" s="1369"/>
      <c r="C260" s="1369"/>
      <c r="D260" s="1369"/>
      <c r="E260" s="1369"/>
      <c r="F260" s="1369"/>
      <c r="G260" s="1369"/>
      <c r="H260" s="1369"/>
      <c r="I260" s="1369"/>
      <c r="J260" s="1370"/>
      <c r="K260" s="190"/>
    </row>
    <row r="261" spans="1:11" ht="15" customHeight="1">
      <c r="A261" s="12" t="s">
        <v>191</v>
      </c>
      <c r="B261" s="12"/>
      <c r="C261" s="15" t="s">
        <v>160</v>
      </c>
      <c r="D261" s="5"/>
      <c r="E261" s="6" t="s">
        <v>446</v>
      </c>
      <c r="F261" s="7">
        <v>3500</v>
      </c>
      <c r="G261" s="7">
        <v>2400</v>
      </c>
      <c r="H261" s="7">
        <v>100</v>
      </c>
      <c r="I261" s="7">
        <v>100</v>
      </c>
      <c r="J261" s="142">
        <v>100</v>
      </c>
      <c r="K261" s="143">
        <v>100</v>
      </c>
    </row>
    <row r="262" spans="1:11" ht="15" customHeight="1">
      <c r="A262" s="12" t="s">
        <v>192</v>
      </c>
      <c r="B262" s="12"/>
      <c r="C262" s="15" t="s">
        <v>343</v>
      </c>
      <c r="D262" s="5"/>
      <c r="E262" s="6" t="s">
        <v>276</v>
      </c>
      <c r="F262" s="7"/>
      <c r="G262" s="7"/>
      <c r="H262" s="7">
        <v>3800</v>
      </c>
      <c r="I262" s="7">
        <v>3800</v>
      </c>
      <c r="J262" s="142">
        <v>3800</v>
      </c>
      <c r="K262" s="143">
        <v>3800</v>
      </c>
    </row>
    <row r="263" spans="1:11" ht="15" customHeight="1">
      <c r="A263" s="12" t="s">
        <v>193</v>
      </c>
      <c r="B263" s="12"/>
      <c r="C263" s="15" t="s">
        <v>194</v>
      </c>
      <c r="D263" s="5"/>
      <c r="E263" s="6" t="s">
        <v>276</v>
      </c>
      <c r="F263" s="7"/>
      <c r="G263" s="7"/>
      <c r="H263" s="7">
        <v>350</v>
      </c>
      <c r="I263" s="7">
        <v>250</v>
      </c>
      <c r="J263" s="142">
        <v>300</v>
      </c>
      <c r="K263" s="143">
        <v>350</v>
      </c>
    </row>
    <row r="264" spans="1:11" ht="27" customHeight="1">
      <c r="A264" s="12" t="s">
        <v>261</v>
      </c>
      <c r="B264" s="12"/>
      <c r="C264" s="15" t="s">
        <v>195</v>
      </c>
      <c r="D264" s="5"/>
      <c r="E264" s="34" t="s">
        <v>276</v>
      </c>
      <c r="F264" s="4"/>
      <c r="G264" s="4"/>
      <c r="H264" s="4">
        <v>5500</v>
      </c>
      <c r="I264" s="4">
        <v>6000</v>
      </c>
      <c r="J264" s="167">
        <v>6000</v>
      </c>
      <c r="K264" s="156">
        <v>6000</v>
      </c>
    </row>
    <row r="265" spans="1:11" ht="15" customHeight="1">
      <c r="A265" s="12" t="s">
        <v>471</v>
      </c>
      <c r="B265" s="12"/>
      <c r="C265" s="15" t="s">
        <v>196</v>
      </c>
      <c r="D265" s="5"/>
      <c r="E265" s="6" t="s">
        <v>446</v>
      </c>
      <c r="F265" s="7"/>
      <c r="G265" s="7">
        <v>80</v>
      </c>
      <c r="H265" s="7">
        <v>90</v>
      </c>
      <c r="I265" s="7">
        <v>90</v>
      </c>
      <c r="J265" s="142">
        <v>90</v>
      </c>
      <c r="K265" s="143">
        <v>90</v>
      </c>
    </row>
    <row r="266" spans="1:11" ht="12.75" customHeight="1">
      <c r="A266" s="1369" t="s">
        <v>643</v>
      </c>
      <c r="B266" s="1369"/>
      <c r="C266" s="1369"/>
      <c r="D266" s="1369"/>
      <c r="E266" s="1369"/>
      <c r="F266" s="1369"/>
      <c r="G266" s="1369"/>
      <c r="H266" s="1369"/>
      <c r="I266" s="1369"/>
      <c r="J266" s="1370"/>
      <c r="K266" s="190"/>
    </row>
    <row r="267" spans="1:11" s="21" customFormat="1" ht="13.5" customHeight="1">
      <c r="A267" s="12" t="s">
        <v>25</v>
      </c>
      <c r="B267" s="12"/>
      <c r="C267" s="15" t="s">
        <v>613</v>
      </c>
      <c r="D267" s="5"/>
      <c r="E267" s="6" t="s">
        <v>276</v>
      </c>
      <c r="F267" s="7">
        <v>0</v>
      </c>
      <c r="G267" s="7">
        <v>0</v>
      </c>
      <c r="H267" s="7">
        <v>15</v>
      </c>
      <c r="I267" s="7">
        <v>15</v>
      </c>
      <c r="J267" s="142">
        <v>15</v>
      </c>
      <c r="K267" s="143">
        <v>15</v>
      </c>
    </row>
    <row r="268" spans="1:11" s="21" customFormat="1" ht="25.5" customHeight="1">
      <c r="A268" s="12" t="s">
        <v>338</v>
      </c>
      <c r="B268" s="12"/>
      <c r="C268" s="15" t="s">
        <v>26</v>
      </c>
      <c r="D268" s="5"/>
      <c r="E268" s="6" t="s">
        <v>276</v>
      </c>
      <c r="F268" s="7"/>
      <c r="G268" s="7"/>
      <c r="H268" s="7">
        <v>100</v>
      </c>
      <c r="I268" s="7">
        <v>100</v>
      </c>
      <c r="J268" s="142">
        <v>100</v>
      </c>
      <c r="K268" s="143">
        <v>100</v>
      </c>
    </row>
    <row r="269" spans="1:11" s="21" customFormat="1" ht="15" customHeight="1">
      <c r="A269" s="12" t="s">
        <v>617</v>
      </c>
      <c r="B269" s="12"/>
      <c r="C269" s="15" t="s">
        <v>27</v>
      </c>
      <c r="D269" s="5"/>
      <c r="E269" s="6" t="s">
        <v>276</v>
      </c>
      <c r="F269" s="7"/>
      <c r="G269" s="7"/>
      <c r="H269" s="7">
        <v>8</v>
      </c>
      <c r="I269" s="7">
        <v>0</v>
      </c>
      <c r="J269" s="142">
        <v>0</v>
      </c>
      <c r="K269" s="143">
        <v>0</v>
      </c>
    </row>
    <row r="270" spans="1:11" ht="12.75" customHeight="1">
      <c r="A270" s="1363" t="s">
        <v>522</v>
      </c>
      <c r="B270" s="1363"/>
      <c r="C270" s="1363"/>
      <c r="D270" s="1363"/>
      <c r="E270" s="1363"/>
      <c r="F270" s="1363"/>
      <c r="G270" s="1363"/>
      <c r="H270" s="1363"/>
      <c r="I270" s="1363"/>
      <c r="J270" s="1364"/>
      <c r="K270" s="191"/>
    </row>
    <row r="271" spans="1:11" ht="12.75" customHeight="1">
      <c r="A271" s="1363" t="s">
        <v>681</v>
      </c>
      <c r="B271" s="1363"/>
      <c r="C271" s="1363"/>
      <c r="D271" s="1363"/>
      <c r="E271" s="1363"/>
      <c r="F271" s="1363"/>
      <c r="G271" s="1363"/>
      <c r="H271" s="1363"/>
      <c r="I271" s="1363"/>
      <c r="J271" s="1364"/>
      <c r="K271" s="191"/>
    </row>
    <row r="272" spans="1:11" ht="32.25" customHeight="1">
      <c r="A272" s="14" t="s">
        <v>523</v>
      </c>
      <c r="B272" s="14"/>
      <c r="C272" s="4" t="s">
        <v>653</v>
      </c>
      <c r="D272" s="5"/>
      <c r="E272" s="34" t="s">
        <v>654</v>
      </c>
      <c r="F272" s="32" t="s">
        <v>803</v>
      </c>
      <c r="G272" s="32" t="s">
        <v>727</v>
      </c>
      <c r="H272" s="32" t="s">
        <v>541</v>
      </c>
      <c r="I272" s="32" t="s">
        <v>542</v>
      </c>
      <c r="J272" s="176" t="s">
        <v>542</v>
      </c>
      <c r="K272" s="275" t="s">
        <v>542</v>
      </c>
    </row>
    <row r="273" spans="1:11">
      <c r="A273" s="14" t="s">
        <v>156</v>
      </c>
      <c r="B273" s="14"/>
      <c r="C273" s="4" t="s">
        <v>157</v>
      </c>
      <c r="D273" s="5"/>
      <c r="E273" s="6" t="s">
        <v>446</v>
      </c>
      <c r="F273" s="7">
        <v>85</v>
      </c>
      <c r="G273" s="24">
        <v>85</v>
      </c>
      <c r="H273" s="24">
        <v>90</v>
      </c>
      <c r="I273" s="24">
        <v>90</v>
      </c>
      <c r="J273" s="177">
        <v>90</v>
      </c>
      <c r="K273" s="53">
        <v>90</v>
      </c>
    </row>
    <row r="274" spans="1:11" ht="18" customHeight="1">
      <c r="A274" s="14" t="s">
        <v>818</v>
      </c>
      <c r="B274" s="14"/>
      <c r="C274" s="4" t="s">
        <v>233</v>
      </c>
      <c r="D274" s="5"/>
      <c r="E274" s="6" t="s">
        <v>446</v>
      </c>
      <c r="F274" s="7">
        <v>15</v>
      </c>
      <c r="G274" s="24">
        <v>5</v>
      </c>
      <c r="H274" s="24">
        <v>5</v>
      </c>
      <c r="I274" s="24">
        <v>5</v>
      </c>
      <c r="J274" s="177">
        <v>5</v>
      </c>
      <c r="K274" s="53">
        <v>5</v>
      </c>
    </row>
    <row r="275" spans="1:11" ht="15.75" customHeight="1">
      <c r="A275" s="14" t="s">
        <v>463</v>
      </c>
      <c r="B275" s="14"/>
      <c r="C275" s="4" t="s">
        <v>234</v>
      </c>
      <c r="D275" s="5"/>
      <c r="E275" s="6" t="s">
        <v>276</v>
      </c>
      <c r="F275" s="7">
        <v>17</v>
      </c>
      <c r="G275" s="24">
        <v>14</v>
      </c>
      <c r="H275" s="24">
        <v>13</v>
      </c>
      <c r="I275" s="24">
        <v>12</v>
      </c>
      <c r="J275" s="177">
        <v>14</v>
      </c>
      <c r="K275" s="53">
        <v>14</v>
      </c>
    </row>
    <row r="276" spans="1:11" ht="18.95" customHeight="1">
      <c r="A276" s="1365" t="s">
        <v>703</v>
      </c>
      <c r="B276" s="1365"/>
      <c r="C276" s="1365"/>
      <c r="D276" s="1365"/>
      <c r="E276" s="1365"/>
      <c r="F276" s="1365"/>
      <c r="G276" s="1365"/>
      <c r="H276" s="1365"/>
      <c r="I276" s="1365"/>
      <c r="J276" s="1366"/>
      <c r="K276" s="186"/>
    </row>
    <row r="277" spans="1:11" ht="12.75" customHeight="1">
      <c r="A277" s="1367" t="s">
        <v>466</v>
      </c>
      <c r="B277" s="1367"/>
      <c r="C277" s="1367"/>
      <c r="D277" s="1367"/>
      <c r="E277" s="1367"/>
      <c r="F277" s="1367"/>
      <c r="G277" s="1367"/>
      <c r="H277" s="1367"/>
      <c r="I277" s="1367"/>
      <c r="J277" s="1368"/>
      <c r="K277" s="187"/>
    </row>
    <row r="278" spans="1:11" ht="12.75" customHeight="1">
      <c r="A278" s="1367" t="s">
        <v>274</v>
      </c>
      <c r="B278" s="1367"/>
      <c r="C278" s="1367"/>
      <c r="D278" s="1367"/>
      <c r="E278" s="1367"/>
      <c r="F278" s="1367"/>
      <c r="G278" s="1367"/>
      <c r="H278" s="1367"/>
      <c r="I278" s="1367"/>
      <c r="J278" s="1368"/>
      <c r="K278" s="187"/>
    </row>
    <row r="279" spans="1:11" ht="18.75" customHeight="1">
      <c r="A279" s="8" t="s">
        <v>640</v>
      </c>
      <c r="B279" s="8"/>
      <c r="C279" s="15" t="s">
        <v>36</v>
      </c>
      <c r="D279" s="5"/>
      <c r="E279" s="6" t="s">
        <v>446</v>
      </c>
      <c r="F279" s="7">
        <v>13</v>
      </c>
      <c r="G279" s="24">
        <v>100</v>
      </c>
      <c r="H279" s="24">
        <v>100</v>
      </c>
      <c r="I279" s="24">
        <v>100</v>
      </c>
      <c r="J279" s="177">
        <v>100</v>
      </c>
      <c r="K279" s="53">
        <v>100</v>
      </c>
    </row>
    <row r="280" spans="1:11">
      <c r="A280" s="8" t="s">
        <v>447</v>
      </c>
      <c r="B280" s="8"/>
      <c r="C280" s="15" t="s">
        <v>448</v>
      </c>
      <c r="D280" s="5"/>
      <c r="E280" s="6" t="s">
        <v>276</v>
      </c>
      <c r="F280" s="7">
        <v>4</v>
      </c>
      <c r="G280" s="24">
        <v>2</v>
      </c>
      <c r="H280" s="24">
        <v>2</v>
      </c>
      <c r="I280" s="24">
        <v>2</v>
      </c>
      <c r="J280" s="177">
        <v>2</v>
      </c>
      <c r="K280" s="53">
        <v>2</v>
      </c>
    </row>
    <row r="281" spans="1:11">
      <c r="A281" s="8" t="s">
        <v>530</v>
      </c>
      <c r="B281" s="8"/>
      <c r="C281" s="15" t="s">
        <v>559</v>
      </c>
      <c r="D281" s="5"/>
      <c r="E281" s="6" t="s">
        <v>276</v>
      </c>
      <c r="F281" s="7"/>
      <c r="G281" s="24"/>
      <c r="H281" s="24">
        <v>1</v>
      </c>
      <c r="I281" s="24">
        <v>5</v>
      </c>
      <c r="J281" s="177">
        <v>5</v>
      </c>
      <c r="K281" s="53">
        <v>5</v>
      </c>
    </row>
    <row r="282" spans="1:11">
      <c r="A282" s="1371" t="s">
        <v>112</v>
      </c>
      <c r="B282" s="1371"/>
      <c r="C282" s="1371"/>
      <c r="D282" s="1371"/>
      <c r="E282" s="1371"/>
      <c r="F282" s="1371"/>
      <c r="G282" s="1371"/>
      <c r="H282" s="1371"/>
      <c r="I282" s="1371"/>
      <c r="J282" s="1372"/>
      <c r="K282" s="188"/>
    </row>
    <row r="283" spans="1:11" ht="12.75" customHeight="1">
      <c r="A283" s="1369" t="s">
        <v>252</v>
      </c>
      <c r="B283" s="1369"/>
      <c r="C283" s="1369"/>
      <c r="D283" s="1369"/>
      <c r="E283" s="1369"/>
      <c r="F283" s="1369"/>
      <c r="G283" s="1369"/>
      <c r="H283" s="1369"/>
      <c r="I283" s="1369"/>
      <c r="J283" s="1370"/>
      <c r="K283" s="190"/>
    </row>
    <row r="284" spans="1:11">
      <c r="A284" s="11" t="s">
        <v>649</v>
      </c>
      <c r="B284" s="11"/>
      <c r="C284" s="15" t="s">
        <v>714</v>
      </c>
      <c r="D284" s="5"/>
      <c r="E284" s="6" t="s">
        <v>446</v>
      </c>
      <c r="F284" s="7">
        <v>95</v>
      </c>
      <c r="G284" s="7">
        <v>99</v>
      </c>
      <c r="H284" s="24">
        <v>99</v>
      </c>
      <c r="I284" s="24">
        <v>99</v>
      </c>
      <c r="J284" s="177">
        <v>99</v>
      </c>
      <c r="K284" s="53">
        <v>99</v>
      </c>
    </row>
    <row r="285" spans="1:11">
      <c r="A285" s="11" t="s">
        <v>715</v>
      </c>
      <c r="B285" s="11"/>
      <c r="C285" s="15" t="s">
        <v>716</v>
      </c>
      <c r="D285" s="5"/>
      <c r="E285" s="6" t="s">
        <v>717</v>
      </c>
      <c r="F285" s="7">
        <v>70</v>
      </c>
      <c r="G285" s="7">
        <v>70</v>
      </c>
      <c r="H285" s="24">
        <v>350</v>
      </c>
      <c r="I285" s="24">
        <v>350</v>
      </c>
      <c r="J285" s="177">
        <v>350</v>
      </c>
      <c r="K285" s="53">
        <v>350</v>
      </c>
    </row>
    <row r="286" spans="1:11" ht="25.5">
      <c r="A286" s="22" t="s">
        <v>170</v>
      </c>
      <c r="B286" s="22"/>
      <c r="C286" s="15" t="s">
        <v>478</v>
      </c>
      <c r="D286" s="5"/>
      <c r="E286" s="6" t="s">
        <v>446</v>
      </c>
      <c r="F286" s="7">
        <v>80</v>
      </c>
      <c r="G286" s="7">
        <v>85</v>
      </c>
      <c r="H286" s="24">
        <v>85</v>
      </c>
      <c r="I286" s="24">
        <v>85</v>
      </c>
      <c r="J286" s="177">
        <v>85</v>
      </c>
      <c r="K286" s="53">
        <v>85</v>
      </c>
    </row>
    <row r="287" spans="1:11">
      <c r="A287" s="22" t="s">
        <v>100</v>
      </c>
      <c r="B287" s="22"/>
      <c r="C287" s="15" t="s">
        <v>479</v>
      </c>
      <c r="D287" s="5"/>
      <c r="E287" s="6" t="s">
        <v>480</v>
      </c>
      <c r="F287" s="7">
        <v>1</v>
      </c>
      <c r="G287" s="7">
        <v>1</v>
      </c>
      <c r="H287" s="24">
        <v>1</v>
      </c>
      <c r="I287" s="24">
        <v>1</v>
      </c>
      <c r="J287" s="177">
        <v>1</v>
      </c>
      <c r="K287" s="53">
        <v>1</v>
      </c>
    </row>
    <row r="288" spans="1:11">
      <c r="A288" s="22" t="s">
        <v>540</v>
      </c>
      <c r="B288" s="22"/>
      <c r="C288" s="15" t="s">
        <v>573</v>
      </c>
      <c r="D288" s="5"/>
      <c r="E288" s="6" t="s">
        <v>480</v>
      </c>
      <c r="F288" s="7"/>
      <c r="G288" s="7"/>
      <c r="H288" s="24">
        <v>2</v>
      </c>
      <c r="I288" s="24">
        <v>2</v>
      </c>
      <c r="J288" s="177">
        <v>2</v>
      </c>
      <c r="K288" s="53">
        <v>2</v>
      </c>
    </row>
    <row r="289" spans="1:11">
      <c r="A289" s="11" t="s">
        <v>270</v>
      </c>
      <c r="B289" s="11"/>
      <c r="C289" s="15" t="s">
        <v>46</v>
      </c>
      <c r="D289" s="5"/>
      <c r="E289" s="6" t="s">
        <v>276</v>
      </c>
      <c r="F289" s="7">
        <v>75</v>
      </c>
      <c r="G289" s="7">
        <v>80</v>
      </c>
      <c r="H289" s="24">
        <v>80</v>
      </c>
      <c r="I289" s="24">
        <v>80</v>
      </c>
      <c r="J289" s="177">
        <v>80</v>
      </c>
      <c r="K289" s="53">
        <v>80</v>
      </c>
    </row>
    <row r="290" spans="1:11" ht="25.5">
      <c r="A290" s="12" t="s">
        <v>572</v>
      </c>
      <c r="B290" s="11"/>
      <c r="C290" s="15" t="s">
        <v>101</v>
      </c>
      <c r="D290" s="5"/>
      <c r="E290" s="6" t="s">
        <v>480</v>
      </c>
      <c r="F290" s="7"/>
      <c r="G290" s="7"/>
      <c r="H290" s="24">
        <v>1</v>
      </c>
      <c r="I290" s="24">
        <v>0</v>
      </c>
      <c r="J290" s="177">
        <v>0</v>
      </c>
      <c r="K290" s="53">
        <v>0</v>
      </c>
    </row>
    <row r="291" spans="1:11">
      <c r="A291" s="11" t="s">
        <v>581</v>
      </c>
      <c r="B291" s="11"/>
      <c r="C291" s="15" t="s">
        <v>102</v>
      </c>
      <c r="D291" s="5"/>
      <c r="E291" s="6" t="s">
        <v>480</v>
      </c>
      <c r="F291" s="7"/>
      <c r="G291" s="7"/>
      <c r="H291" s="24">
        <v>60</v>
      </c>
      <c r="I291" s="24">
        <v>130</v>
      </c>
      <c r="J291" s="177">
        <v>0</v>
      </c>
      <c r="K291" s="53">
        <v>0</v>
      </c>
    </row>
    <row r="292" spans="1:11">
      <c r="A292" s="11" t="s">
        <v>582</v>
      </c>
      <c r="B292" s="11"/>
      <c r="C292" s="15" t="s">
        <v>513</v>
      </c>
      <c r="D292" s="5"/>
      <c r="E292" s="6" t="s">
        <v>480</v>
      </c>
      <c r="F292" s="7">
        <v>16</v>
      </c>
      <c r="G292" s="7">
        <v>47</v>
      </c>
      <c r="H292" s="24">
        <v>0</v>
      </c>
      <c r="I292" s="24">
        <v>40</v>
      </c>
      <c r="J292" s="177">
        <v>0</v>
      </c>
      <c r="K292" s="53">
        <v>0</v>
      </c>
    </row>
    <row r="293" spans="1:11" ht="12.75" customHeight="1">
      <c r="A293" s="1369" t="s">
        <v>47</v>
      </c>
      <c r="B293" s="1369"/>
      <c r="C293" s="1369"/>
      <c r="D293" s="1369"/>
      <c r="E293" s="1369"/>
      <c r="F293" s="1369"/>
      <c r="G293" s="1369"/>
      <c r="H293" s="1369"/>
      <c r="I293" s="1369"/>
      <c r="J293" s="1370"/>
      <c r="K293" s="190"/>
    </row>
    <row r="294" spans="1:11">
      <c r="A294" s="11" t="s">
        <v>68</v>
      </c>
      <c r="B294" s="11"/>
      <c r="C294" s="15" t="s">
        <v>48</v>
      </c>
      <c r="D294" s="5"/>
      <c r="E294" s="6" t="s">
        <v>49</v>
      </c>
      <c r="F294" s="7">
        <v>53</v>
      </c>
      <c r="G294" s="7">
        <v>53</v>
      </c>
      <c r="H294" s="7">
        <v>53</v>
      </c>
      <c r="I294" s="7">
        <v>53</v>
      </c>
      <c r="J294" s="142">
        <v>53</v>
      </c>
      <c r="K294" s="143">
        <v>53</v>
      </c>
    </row>
    <row r="295" spans="1:11">
      <c r="A295" s="22" t="s">
        <v>69</v>
      </c>
      <c r="B295" s="11"/>
      <c r="C295" s="15" t="s">
        <v>345</v>
      </c>
      <c r="D295" s="5"/>
      <c r="E295" s="6" t="s">
        <v>276</v>
      </c>
      <c r="F295" s="7"/>
      <c r="G295" s="7"/>
      <c r="H295" s="7">
        <v>1</v>
      </c>
      <c r="I295" s="7">
        <v>0</v>
      </c>
      <c r="J295" s="142">
        <v>0</v>
      </c>
      <c r="K295" s="143">
        <v>0</v>
      </c>
    </row>
    <row r="296" spans="1:11">
      <c r="A296" s="22" t="s">
        <v>99</v>
      </c>
      <c r="B296" s="22"/>
      <c r="C296" s="15" t="s">
        <v>103</v>
      </c>
      <c r="D296" s="5"/>
      <c r="E296" s="6" t="s">
        <v>276</v>
      </c>
      <c r="F296" s="7">
        <v>0</v>
      </c>
      <c r="G296" s="7">
        <v>0</v>
      </c>
      <c r="H296" s="7">
        <v>0</v>
      </c>
      <c r="I296" s="7">
        <v>1</v>
      </c>
      <c r="J296" s="142">
        <v>1</v>
      </c>
      <c r="K296" s="143">
        <v>1</v>
      </c>
    </row>
    <row r="297" spans="1:11">
      <c r="A297" s="22" t="s">
        <v>45</v>
      </c>
      <c r="B297" s="22"/>
      <c r="C297" s="15" t="s">
        <v>325</v>
      </c>
      <c r="D297" s="5"/>
      <c r="E297" s="6" t="s">
        <v>276</v>
      </c>
      <c r="F297" s="7">
        <v>0</v>
      </c>
      <c r="G297" s="7">
        <v>0</v>
      </c>
      <c r="H297" s="7">
        <v>0</v>
      </c>
      <c r="I297" s="7">
        <v>1</v>
      </c>
      <c r="J297" s="142">
        <v>1</v>
      </c>
      <c r="K297" s="143">
        <v>1</v>
      </c>
    </row>
    <row r="298" spans="1:11">
      <c r="A298" s="22" t="s">
        <v>90</v>
      </c>
      <c r="B298" s="22"/>
      <c r="C298" s="15" t="s">
        <v>555</v>
      </c>
      <c r="D298" s="5"/>
      <c r="E298" s="6" t="s">
        <v>648</v>
      </c>
      <c r="F298" s="7"/>
      <c r="G298" s="7">
        <v>0</v>
      </c>
      <c r="H298" s="7">
        <v>180</v>
      </c>
      <c r="I298" s="7">
        <v>100</v>
      </c>
      <c r="J298" s="142">
        <v>0</v>
      </c>
      <c r="K298" s="143">
        <v>0</v>
      </c>
    </row>
    <row r="299" spans="1:11">
      <c r="A299" s="22" t="s">
        <v>29</v>
      </c>
      <c r="B299" s="22"/>
      <c r="C299" s="15" t="s">
        <v>556</v>
      </c>
      <c r="D299" s="5"/>
      <c r="E299" s="6" t="s">
        <v>648</v>
      </c>
      <c r="F299" s="7"/>
      <c r="G299" s="7">
        <v>0</v>
      </c>
      <c r="H299" s="7">
        <v>300</v>
      </c>
      <c r="I299" s="7">
        <v>0</v>
      </c>
      <c r="J299" s="142">
        <v>0</v>
      </c>
      <c r="K299" s="143">
        <v>0</v>
      </c>
    </row>
    <row r="300" spans="1:11">
      <c r="A300" s="22" t="s">
        <v>331</v>
      </c>
      <c r="B300" s="22"/>
      <c r="C300" s="15" t="s">
        <v>332</v>
      </c>
      <c r="D300" s="5"/>
      <c r="E300" s="6" t="s">
        <v>648</v>
      </c>
      <c r="F300" s="7"/>
      <c r="G300" s="7">
        <v>0</v>
      </c>
      <c r="H300" s="7">
        <v>140</v>
      </c>
      <c r="I300" s="7">
        <v>0</v>
      </c>
      <c r="J300" s="142">
        <v>0</v>
      </c>
      <c r="K300" s="143">
        <v>0</v>
      </c>
    </row>
    <row r="301" spans="1:11">
      <c r="A301" s="22" t="s">
        <v>652</v>
      </c>
      <c r="B301" s="22"/>
      <c r="C301" s="15" t="s">
        <v>221</v>
      </c>
      <c r="D301" s="5"/>
      <c r="E301" s="6" t="s">
        <v>276</v>
      </c>
      <c r="F301" s="7"/>
      <c r="G301" s="7"/>
      <c r="H301" s="7">
        <v>0</v>
      </c>
      <c r="I301" s="7">
        <v>0</v>
      </c>
      <c r="J301" s="142">
        <v>1</v>
      </c>
      <c r="K301" s="143">
        <v>1</v>
      </c>
    </row>
    <row r="302" spans="1:11" ht="13.5">
      <c r="A302" s="1369" t="s">
        <v>63</v>
      </c>
      <c r="B302" s="1369"/>
      <c r="C302" s="1369"/>
      <c r="D302" s="1369"/>
      <c r="E302" s="1369"/>
      <c r="F302" s="1369"/>
      <c r="G302" s="1369"/>
      <c r="H302" s="1369"/>
      <c r="I302" s="1369"/>
      <c r="J302" s="1370"/>
      <c r="K302" s="190"/>
    </row>
    <row r="303" spans="1:11" ht="12.75" customHeight="1">
      <c r="A303" s="11" t="s">
        <v>390</v>
      </c>
      <c r="B303" s="11"/>
      <c r="C303" s="15" t="s">
        <v>64</v>
      </c>
      <c r="D303" s="5"/>
      <c r="E303" s="6" t="s">
        <v>276</v>
      </c>
      <c r="F303" s="7" t="s">
        <v>65</v>
      </c>
      <c r="G303" s="7">
        <v>0</v>
      </c>
      <c r="H303" s="7">
        <v>0</v>
      </c>
      <c r="I303" s="7">
        <v>0</v>
      </c>
      <c r="J303" s="142">
        <v>1</v>
      </c>
      <c r="K303" s="143">
        <v>1</v>
      </c>
    </row>
    <row r="304" spans="1:11" ht="13.5">
      <c r="A304" s="1369" t="s">
        <v>182</v>
      </c>
      <c r="B304" s="1369"/>
      <c r="C304" s="1369"/>
      <c r="D304" s="1369"/>
      <c r="E304" s="1369"/>
      <c r="F304" s="1369"/>
      <c r="G304" s="1369"/>
      <c r="H304" s="1369"/>
      <c r="I304" s="1369"/>
      <c r="J304" s="1370"/>
      <c r="K304" s="190"/>
    </row>
    <row r="305" spans="1:12" ht="12.75" customHeight="1">
      <c r="A305" s="11" t="s">
        <v>184</v>
      </c>
      <c r="B305" s="11"/>
      <c r="C305" s="15" t="s">
        <v>183</v>
      </c>
      <c r="D305" s="5"/>
      <c r="E305" s="6" t="s">
        <v>276</v>
      </c>
      <c r="F305" s="7">
        <v>40</v>
      </c>
      <c r="G305" s="7">
        <v>90</v>
      </c>
      <c r="H305" s="7">
        <v>120</v>
      </c>
      <c r="I305" s="7">
        <v>140</v>
      </c>
      <c r="J305" s="142">
        <v>140</v>
      </c>
      <c r="K305" s="143">
        <v>140</v>
      </c>
    </row>
    <row r="306" spans="1:12" ht="15.75">
      <c r="A306" s="1381" t="s">
        <v>277</v>
      </c>
      <c r="B306" s="1381"/>
      <c r="C306" s="1381"/>
      <c r="D306" s="1381"/>
      <c r="E306" s="1381"/>
      <c r="F306" s="1381"/>
      <c r="G306" s="1381"/>
      <c r="H306" s="1381"/>
      <c r="I306" s="1381"/>
      <c r="J306" s="1382"/>
      <c r="K306" s="196"/>
    </row>
    <row r="307" spans="1:12" ht="20.45" customHeight="1">
      <c r="A307" s="1367" t="s">
        <v>303</v>
      </c>
      <c r="B307" s="1367"/>
      <c r="C307" s="1367"/>
      <c r="D307" s="1367"/>
      <c r="E307" s="1367"/>
      <c r="F307" s="1367"/>
      <c r="G307" s="1367"/>
      <c r="H307" s="1367"/>
      <c r="I307" s="1367"/>
      <c r="J307" s="1368"/>
      <c r="K307" s="187"/>
    </row>
    <row r="308" spans="1:12" ht="12.75" customHeight="1">
      <c r="A308" s="1367" t="s">
        <v>274</v>
      </c>
      <c r="B308" s="1367"/>
      <c r="C308" s="1367"/>
      <c r="D308" s="1367"/>
      <c r="E308" s="1367"/>
      <c r="F308" s="1367"/>
      <c r="G308" s="1367"/>
      <c r="H308" s="1367"/>
      <c r="I308" s="1367"/>
      <c r="J308" s="1368"/>
      <c r="K308" s="187"/>
    </row>
    <row r="309" spans="1:12" ht="12.75" customHeight="1">
      <c r="A309" s="8" t="s">
        <v>797</v>
      </c>
      <c r="B309" s="8"/>
      <c r="C309" s="15" t="s">
        <v>304</v>
      </c>
      <c r="D309" s="5"/>
      <c r="E309" s="6" t="s">
        <v>276</v>
      </c>
      <c r="F309" s="7">
        <v>3</v>
      </c>
      <c r="G309" s="7">
        <v>2</v>
      </c>
      <c r="H309" s="7">
        <v>2</v>
      </c>
      <c r="I309" s="7">
        <v>1</v>
      </c>
      <c r="J309" s="142">
        <v>1</v>
      </c>
      <c r="K309" s="143">
        <v>1</v>
      </c>
    </row>
    <row r="310" spans="1:12">
      <c r="A310" s="8" t="s">
        <v>74</v>
      </c>
      <c r="B310" s="8"/>
      <c r="C310" s="15" t="s">
        <v>730</v>
      </c>
      <c r="D310" s="5"/>
      <c r="E310" s="6" t="s">
        <v>446</v>
      </c>
      <c r="F310" s="7" t="s">
        <v>439</v>
      </c>
      <c r="G310" s="7" t="s">
        <v>439</v>
      </c>
      <c r="H310" s="7" t="s">
        <v>439</v>
      </c>
      <c r="I310" s="7" t="s">
        <v>439</v>
      </c>
      <c r="J310" s="142" t="s">
        <v>439</v>
      </c>
      <c r="K310" s="143" t="s">
        <v>439</v>
      </c>
    </row>
    <row r="311" spans="1:12">
      <c r="A311" s="1371" t="s">
        <v>112</v>
      </c>
      <c r="B311" s="1371"/>
      <c r="C311" s="1371"/>
      <c r="D311" s="1371"/>
      <c r="E311" s="1371"/>
      <c r="F311" s="1371"/>
      <c r="G311" s="1371"/>
      <c r="H311" s="1371"/>
      <c r="I311" s="1371"/>
      <c r="J311" s="1372"/>
      <c r="K311" s="188"/>
    </row>
    <row r="312" spans="1:12" ht="13.5">
      <c r="A312" s="1369" t="s">
        <v>305</v>
      </c>
      <c r="B312" s="1369"/>
      <c r="C312" s="1369"/>
      <c r="D312" s="1369"/>
      <c r="E312" s="1369"/>
      <c r="F312" s="1369"/>
      <c r="G312" s="1369"/>
      <c r="H312" s="1369"/>
      <c r="I312" s="1369"/>
      <c r="J312" s="1370"/>
      <c r="K312" s="190"/>
    </row>
    <row r="313" spans="1:12" ht="12.75" customHeight="1">
      <c r="A313" s="11" t="s">
        <v>2</v>
      </c>
      <c r="B313" s="11"/>
      <c r="C313" s="15" t="s">
        <v>3</v>
      </c>
      <c r="D313" s="5"/>
      <c r="E313" s="6" t="s">
        <v>4</v>
      </c>
      <c r="F313" s="7" t="s">
        <v>5</v>
      </c>
      <c r="G313" s="7" t="s">
        <v>5</v>
      </c>
      <c r="H313" s="7" t="s">
        <v>5</v>
      </c>
      <c r="I313" s="7" t="s">
        <v>615</v>
      </c>
      <c r="J313" s="142" t="s">
        <v>312</v>
      </c>
      <c r="K313" s="143" t="s">
        <v>312</v>
      </c>
    </row>
    <row r="314" spans="1:12">
      <c r="A314" s="11" t="s">
        <v>121</v>
      </c>
      <c r="B314" s="11"/>
      <c r="C314" s="15" t="s">
        <v>122</v>
      </c>
      <c r="D314" s="5"/>
      <c r="E314" s="6" t="s">
        <v>49</v>
      </c>
      <c r="F314" s="7" t="s">
        <v>507</v>
      </c>
      <c r="G314" s="7" t="s">
        <v>507</v>
      </c>
      <c r="H314" s="7" t="s">
        <v>507</v>
      </c>
      <c r="I314" s="7" t="s">
        <v>616</v>
      </c>
      <c r="J314" s="142" t="s">
        <v>616</v>
      </c>
      <c r="K314" s="143" t="s">
        <v>616</v>
      </c>
    </row>
    <row r="315" spans="1:12">
      <c r="A315" s="11" t="s">
        <v>700</v>
      </c>
      <c r="B315" s="11"/>
      <c r="C315" s="15" t="s">
        <v>437</v>
      </c>
      <c r="D315" s="5"/>
      <c r="E315" s="6" t="s">
        <v>4</v>
      </c>
      <c r="F315" s="7">
        <v>44</v>
      </c>
      <c r="G315" s="7">
        <v>53</v>
      </c>
      <c r="H315" s="7">
        <v>41</v>
      </c>
      <c r="I315" s="7">
        <v>41</v>
      </c>
      <c r="J315" s="142">
        <v>41</v>
      </c>
      <c r="K315" s="143">
        <v>41</v>
      </c>
    </row>
    <row r="316" spans="1:12" ht="15" customHeight="1">
      <c r="A316" s="11" t="s">
        <v>796</v>
      </c>
      <c r="B316" s="11"/>
      <c r="C316" s="15" t="s">
        <v>589</v>
      </c>
      <c r="D316" s="5"/>
      <c r="E316" s="6" t="s">
        <v>4</v>
      </c>
      <c r="F316" s="7"/>
      <c r="G316" s="7">
        <v>70</v>
      </c>
      <c r="H316" s="7">
        <v>87</v>
      </c>
      <c r="I316" s="7">
        <v>90</v>
      </c>
      <c r="J316" s="142">
        <v>90</v>
      </c>
      <c r="K316" s="143">
        <v>90</v>
      </c>
    </row>
    <row r="317" spans="1:12" ht="13.5">
      <c r="A317" s="1369" t="s">
        <v>438</v>
      </c>
      <c r="B317" s="1369"/>
      <c r="C317" s="1369"/>
      <c r="D317" s="1369"/>
      <c r="E317" s="1369"/>
      <c r="F317" s="1369"/>
      <c r="G317" s="1369"/>
      <c r="H317" s="1369"/>
      <c r="I317" s="1369"/>
      <c r="J317" s="1370"/>
      <c r="K317" s="190"/>
    </row>
    <row r="318" spans="1:12" ht="28.5" customHeight="1">
      <c r="A318" s="12" t="s">
        <v>495</v>
      </c>
      <c r="B318" s="12"/>
      <c r="C318" s="15" t="s">
        <v>3</v>
      </c>
      <c r="D318" s="17"/>
      <c r="E318" s="34" t="s">
        <v>276</v>
      </c>
      <c r="F318" s="4">
        <v>3</v>
      </c>
      <c r="G318" s="4">
        <v>0</v>
      </c>
      <c r="H318" s="4">
        <v>0</v>
      </c>
      <c r="I318" s="4">
        <v>0</v>
      </c>
      <c r="J318" s="167">
        <v>1</v>
      </c>
      <c r="K318" s="156">
        <v>1</v>
      </c>
    </row>
    <row r="319" spans="1:12" ht="14.25" customHeight="1">
      <c r="A319" s="11" t="s">
        <v>66</v>
      </c>
      <c r="B319" s="11"/>
      <c r="C319" s="15" t="s">
        <v>122</v>
      </c>
      <c r="D319" s="17"/>
      <c r="E319" s="34" t="s">
        <v>647</v>
      </c>
      <c r="F319" s="4">
        <v>1100</v>
      </c>
      <c r="G319" s="4">
        <f>1050+907</f>
        <v>1957</v>
      </c>
      <c r="H319" s="4">
        <v>2100</v>
      </c>
      <c r="I319" s="4">
        <v>2100</v>
      </c>
      <c r="J319" s="167">
        <f>H319</f>
        <v>2100</v>
      </c>
      <c r="K319" s="156">
        <f>I319</f>
        <v>2100</v>
      </c>
      <c r="L319" s="31"/>
    </row>
    <row r="320" spans="1:12" ht="12.75" customHeight="1">
      <c r="A320" s="11" t="s">
        <v>67</v>
      </c>
      <c r="B320" s="11"/>
      <c r="C320" s="15" t="s">
        <v>437</v>
      </c>
      <c r="D320" s="17"/>
      <c r="E320" s="34" t="s">
        <v>647</v>
      </c>
      <c r="F320" s="4">
        <v>762</v>
      </c>
      <c r="G320" s="4">
        <v>784</v>
      </c>
      <c r="H320" s="4">
        <v>920</v>
      </c>
      <c r="I320" s="4">
        <v>920</v>
      </c>
      <c r="J320" s="167">
        <v>920</v>
      </c>
      <c r="K320" s="156">
        <v>920</v>
      </c>
    </row>
    <row r="321" spans="1:12" ht="12.75" customHeight="1">
      <c r="A321" s="11" t="s">
        <v>262</v>
      </c>
      <c r="B321" s="11"/>
      <c r="C321" s="15" t="s">
        <v>589</v>
      </c>
      <c r="D321" s="17"/>
      <c r="E321" s="34" t="s">
        <v>263</v>
      </c>
      <c r="F321" s="4">
        <v>500</v>
      </c>
      <c r="G321" s="4">
        <v>3150</v>
      </c>
      <c r="H321" s="4">
        <v>2900</v>
      </c>
      <c r="I321" s="4">
        <v>2900</v>
      </c>
      <c r="J321" s="167">
        <v>2900</v>
      </c>
      <c r="K321" s="156">
        <v>2900</v>
      </c>
    </row>
    <row r="322" spans="1:12" ht="12.75" customHeight="1">
      <c r="A322" s="11" t="s">
        <v>735</v>
      </c>
      <c r="B322" s="11"/>
      <c r="C322" s="15" t="s">
        <v>290</v>
      </c>
      <c r="D322" s="17"/>
      <c r="E322" s="34" t="s">
        <v>263</v>
      </c>
      <c r="F322" s="4"/>
      <c r="G322" s="4"/>
      <c r="H322" s="4">
        <f>1850+2500+1780</f>
        <v>6130</v>
      </c>
      <c r="I322" s="4">
        <v>6000</v>
      </c>
      <c r="J322" s="167">
        <v>6000</v>
      </c>
      <c r="K322" s="156">
        <v>6000</v>
      </c>
    </row>
    <row r="323" spans="1:12" ht="24" customHeight="1">
      <c r="A323" s="22" t="s">
        <v>289</v>
      </c>
      <c r="B323" s="22"/>
      <c r="C323" s="15" t="s">
        <v>736</v>
      </c>
      <c r="D323" s="5"/>
      <c r="E323" s="34" t="s">
        <v>648</v>
      </c>
      <c r="F323" s="4"/>
      <c r="G323" s="4"/>
      <c r="H323" s="4">
        <v>0</v>
      </c>
      <c r="I323" s="4">
        <v>670</v>
      </c>
      <c r="J323" s="167">
        <v>0</v>
      </c>
      <c r="K323" s="156">
        <v>0</v>
      </c>
    </row>
    <row r="324" spans="1:12" ht="12.75" customHeight="1">
      <c r="A324" s="22" t="s">
        <v>644</v>
      </c>
      <c r="B324" s="22"/>
      <c r="C324" s="15" t="s">
        <v>84</v>
      </c>
      <c r="D324" s="5"/>
      <c r="E324" s="34" t="s">
        <v>276</v>
      </c>
      <c r="F324" s="4"/>
      <c r="G324" s="4"/>
      <c r="H324" s="4">
        <v>0</v>
      </c>
      <c r="I324" s="4">
        <v>0</v>
      </c>
      <c r="J324" s="167">
        <v>2</v>
      </c>
      <c r="K324" s="156">
        <v>2</v>
      </c>
    </row>
    <row r="325" spans="1:12" ht="12.75" customHeight="1">
      <c r="A325" s="22" t="s">
        <v>692</v>
      </c>
      <c r="B325" s="22"/>
      <c r="C325" s="15" t="s">
        <v>693</v>
      </c>
      <c r="D325" s="5"/>
      <c r="E325" s="34" t="s">
        <v>276</v>
      </c>
      <c r="F325" s="4"/>
      <c r="G325" s="4"/>
      <c r="H325" s="4">
        <v>0</v>
      </c>
      <c r="I325" s="4">
        <v>0</v>
      </c>
      <c r="J325" s="167">
        <v>1</v>
      </c>
      <c r="K325" s="156">
        <v>0</v>
      </c>
    </row>
    <row r="326" spans="1:12" ht="12.75" customHeight="1">
      <c r="A326" s="1367" t="s">
        <v>440</v>
      </c>
      <c r="B326" s="1367"/>
      <c r="C326" s="1367"/>
      <c r="D326" s="1367"/>
      <c r="E326" s="1367"/>
      <c r="F326" s="1367"/>
      <c r="G326" s="1367"/>
      <c r="H326" s="1367"/>
      <c r="I326" s="1367"/>
      <c r="J326" s="1368"/>
      <c r="K326" s="187"/>
    </row>
    <row r="327" spans="1:12" ht="12.75" customHeight="1">
      <c r="A327" s="1367" t="s">
        <v>274</v>
      </c>
      <c r="B327" s="1367"/>
      <c r="C327" s="1367"/>
      <c r="D327" s="1367"/>
      <c r="E327" s="1367"/>
      <c r="F327" s="1367"/>
      <c r="G327" s="1367"/>
      <c r="H327" s="1367"/>
      <c r="I327" s="1367"/>
      <c r="J327" s="1368"/>
      <c r="K327" s="187"/>
    </row>
    <row r="328" spans="1:12" ht="27" customHeight="1">
      <c r="A328" s="23" t="s">
        <v>496</v>
      </c>
      <c r="B328" s="23"/>
      <c r="C328" s="15" t="s">
        <v>425</v>
      </c>
      <c r="D328" s="18"/>
      <c r="E328" s="34" t="s">
        <v>276</v>
      </c>
      <c r="F328" s="35">
        <v>12</v>
      </c>
      <c r="G328" s="4">
        <v>11</v>
      </c>
      <c r="H328" s="4">
        <v>8</v>
      </c>
      <c r="I328" s="4">
        <v>7</v>
      </c>
      <c r="J328" s="167">
        <v>9</v>
      </c>
      <c r="K328" s="156">
        <v>9</v>
      </c>
    </row>
    <row r="329" spans="1:12" ht="15.75" customHeight="1">
      <c r="A329" s="23" t="s">
        <v>688</v>
      </c>
      <c r="B329" s="23"/>
      <c r="C329" s="15" t="s">
        <v>426</v>
      </c>
      <c r="D329" s="18"/>
      <c r="E329" s="34" t="s">
        <v>446</v>
      </c>
      <c r="F329" s="130">
        <f>F350/21*100</f>
        <v>47.619047619047613</v>
      </c>
      <c r="G329" s="130">
        <f>G350/21*100</f>
        <v>42.857142857142854</v>
      </c>
      <c r="H329" s="130">
        <f>H350/20*100</f>
        <v>40</v>
      </c>
      <c r="I329" s="130">
        <v>40</v>
      </c>
      <c r="J329" s="178">
        <f>J350/20*100</f>
        <v>40</v>
      </c>
      <c r="K329" s="273">
        <f>K350/20*100</f>
        <v>40</v>
      </c>
    </row>
    <row r="330" spans="1:12" ht="16.5" customHeight="1">
      <c r="A330" s="8" t="s">
        <v>164</v>
      </c>
      <c r="B330" s="8"/>
      <c r="C330" s="15" t="s">
        <v>165</v>
      </c>
      <c r="D330" s="18"/>
      <c r="E330" s="34" t="s">
        <v>446</v>
      </c>
      <c r="F330" s="130">
        <f>F353*100/254</f>
        <v>0</v>
      </c>
      <c r="G330" s="130">
        <f>G353*100/254</f>
        <v>1.9685039370078741</v>
      </c>
      <c r="H330" s="131">
        <f>H353*100/254</f>
        <v>1.9685039370078741</v>
      </c>
      <c r="I330" s="131" t="s">
        <v>694</v>
      </c>
      <c r="J330" s="179" t="s">
        <v>695</v>
      </c>
      <c r="K330" s="274" t="s">
        <v>695</v>
      </c>
      <c r="L330" s="38"/>
    </row>
    <row r="331" spans="1:12" ht="16.5" customHeight="1">
      <c r="A331" s="8" t="s">
        <v>59</v>
      </c>
      <c r="B331" s="8"/>
      <c r="C331" s="15" t="s">
        <v>731</v>
      </c>
      <c r="D331" s="18"/>
      <c r="E331" s="34" t="s">
        <v>244</v>
      </c>
      <c r="F331" s="130"/>
      <c r="G331" s="130" t="s">
        <v>65</v>
      </c>
      <c r="H331" s="131" t="s">
        <v>171</v>
      </c>
      <c r="I331" s="131" t="s">
        <v>171</v>
      </c>
      <c r="J331" s="179" t="s">
        <v>822</v>
      </c>
      <c r="K331" s="274" t="s">
        <v>822</v>
      </c>
      <c r="L331" s="38"/>
    </row>
    <row r="332" spans="1:12" ht="16.5" customHeight="1">
      <c r="A332" s="51" t="s">
        <v>70</v>
      </c>
      <c r="B332" s="8"/>
      <c r="C332" s="15" t="s">
        <v>60</v>
      </c>
      <c r="D332" s="18"/>
      <c r="E332" s="34" t="s">
        <v>446</v>
      </c>
      <c r="F332" s="130"/>
      <c r="G332" s="130"/>
      <c r="H332" s="131">
        <v>100</v>
      </c>
      <c r="I332" s="131">
        <v>100</v>
      </c>
      <c r="J332" s="179">
        <v>100</v>
      </c>
      <c r="K332" s="274">
        <v>100</v>
      </c>
      <c r="L332" s="38"/>
    </row>
    <row r="333" spans="1:12" ht="16.5" customHeight="1">
      <c r="A333" s="8" t="s">
        <v>696</v>
      </c>
      <c r="B333" s="8"/>
      <c r="C333" s="15" t="s">
        <v>697</v>
      </c>
      <c r="D333" s="18"/>
      <c r="E333" s="34" t="s">
        <v>276</v>
      </c>
      <c r="F333" s="130"/>
      <c r="G333" s="130"/>
      <c r="H333" s="131"/>
      <c r="I333" s="131">
        <v>2</v>
      </c>
      <c r="J333" s="179">
        <v>2</v>
      </c>
      <c r="K333" s="274">
        <v>2</v>
      </c>
      <c r="L333" s="38"/>
    </row>
    <row r="334" spans="1:12" ht="16.5" customHeight="1">
      <c r="A334" s="51" t="s">
        <v>138</v>
      </c>
      <c r="B334" s="8"/>
      <c r="C334" s="15" t="s">
        <v>139</v>
      </c>
      <c r="D334" s="18"/>
      <c r="E334" s="34" t="s">
        <v>276</v>
      </c>
      <c r="F334" s="130"/>
      <c r="G334" s="130"/>
      <c r="H334" s="131"/>
      <c r="I334" s="131">
        <v>1</v>
      </c>
      <c r="J334" s="179">
        <v>0</v>
      </c>
      <c r="K334" s="274">
        <v>0</v>
      </c>
      <c r="L334" s="38"/>
    </row>
    <row r="335" spans="1:12">
      <c r="A335" s="1371" t="s">
        <v>112</v>
      </c>
      <c r="B335" s="1371"/>
      <c r="C335" s="1371"/>
      <c r="D335" s="1371"/>
      <c r="E335" s="1371"/>
      <c r="F335" s="1371"/>
      <c r="G335" s="1371"/>
      <c r="H335" s="1371"/>
      <c r="I335" s="1371"/>
      <c r="J335" s="1372"/>
      <c r="K335" s="188"/>
    </row>
    <row r="336" spans="1:12" ht="12.75" hidden="1" customHeight="1">
      <c r="A336" s="1374" t="s">
        <v>166</v>
      </c>
      <c r="B336" s="1374"/>
      <c r="C336" s="1374"/>
      <c r="D336" s="1374"/>
      <c r="E336" s="1374"/>
      <c r="F336" s="1374"/>
      <c r="G336" s="1374"/>
      <c r="H336" s="1374"/>
      <c r="I336" s="1374"/>
      <c r="J336" s="1375"/>
      <c r="K336" s="197"/>
    </row>
    <row r="337" spans="1:12" hidden="1">
      <c r="A337" s="49" t="s">
        <v>158</v>
      </c>
      <c r="B337" s="49"/>
      <c r="C337" s="45" t="s">
        <v>514</v>
      </c>
      <c r="D337" s="50"/>
      <c r="E337" s="47" t="s">
        <v>276</v>
      </c>
      <c r="F337" s="40">
        <v>2</v>
      </c>
      <c r="G337" s="40">
        <v>1</v>
      </c>
      <c r="H337" s="40">
        <v>0</v>
      </c>
      <c r="I337" s="40">
        <v>0</v>
      </c>
      <c r="J337" s="170">
        <v>0</v>
      </c>
      <c r="K337" s="192"/>
    </row>
    <row r="338" spans="1:12" hidden="1">
      <c r="A338" s="49" t="s">
        <v>673</v>
      </c>
      <c r="B338" s="49"/>
      <c r="C338" s="45" t="s">
        <v>159</v>
      </c>
      <c r="D338" s="50"/>
      <c r="E338" s="47" t="s">
        <v>276</v>
      </c>
      <c r="F338" s="40">
        <v>0</v>
      </c>
      <c r="G338" s="40">
        <v>1</v>
      </c>
      <c r="H338" s="40">
        <v>0</v>
      </c>
      <c r="I338" s="40">
        <v>0</v>
      </c>
      <c r="J338" s="170">
        <v>0</v>
      </c>
      <c r="K338" s="192"/>
    </row>
    <row r="339" spans="1:12" hidden="1">
      <c r="A339" s="49" t="s">
        <v>587</v>
      </c>
      <c r="B339" s="49"/>
      <c r="C339" s="45" t="s">
        <v>50</v>
      </c>
      <c r="D339" s="50"/>
      <c r="E339" s="47" t="s">
        <v>276</v>
      </c>
      <c r="F339" s="40">
        <v>0</v>
      </c>
      <c r="G339" s="40">
        <v>1</v>
      </c>
      <c r="H339" s="40">
        <v>0</v>
      </c>
      <c r="I339" s="40">
        <v>0</v>
      </c>
      <c r="J339" s="170">
        <v>0</v>
      </c>
      <c r="K339" s="192"/>
    </row>
    <row r="340" spans="1:12" ht="12.75" customHeight="1">
      <c r="A340" s="1369" t="s">
        <v>235</v>
      </c>
      <c r="B340" s="1369"/>
      <c r="C340" s="1369"/>
      <c r="D340" s="1369"/>
      <c r="E340" s="1369"/>
      <c r="F340" s="1369"/>
      <c r="G340" s="1369"/>
      <c r="H340" s="1369"/>
      <c r="I340" s="1369"/>
      <c r="J340" s="1370"/>
      <c r="K340" s="190"/>
    </row>
    <row r="341" spans="1:12">
      <c r="A341" s="12" t="s">
        <v>207</v>
      </c>
      <c r="B341" s="12"/>
      <c r="C341" s="15" t="s">
        <v>236</v>
      </c>
      <c r="D341" s="5"/>
      <c r="E341" s="6" t="s">
        <v>446</v>
      </c>
      <c r="F341" s="7">
        <v>0</v>
      </c>
      <c r="G341" s="7">
        <v>192</v>
      </c>
      <c r="H341" s="7">
        <v>10</v>
      </c>
      <c r="I341" s="7">
        <v>20</v>
      </c>
      <c r="J341" s="142">
        <v>90</v>
      </c>
      <c r="K341" s="143">
        <v>100</v>
      </c>
      <c r="L341" s="38"/>
    </row>
    <row r="342" spans="1:12" ht="12.75" customHeight="1">
      <c r="A342" s="1369" t="s">
        <v>781</v>
      </c>
      <c r="B342" s="1369"/>
      <c r="C342" s="1369"/>
      <c r="D342" s="1369"/>
      <c r="E342" s="1369"/>
      <c r="F342" s="1369"/>
      <c r="G342" s="1369"/>
      <c r="H342" s="1369"/>
      <c r="I342" s="1369"/>
      <c r="J342" s="1370"/>
      <c r="K342" s="190"/>
    </row>
    <row r="343" spans="1:12">
      <c r="A343" s="12" t="s">
        <v>482</v>
      </c>
      <c r="B343" s="12"/>
      <c r="C343" s="15" t="s">
        <v>635</v>
      </c>
      <c r="D343" s="5"/>
      <c r="E343" s="6" t="s">
        <v>276</v>
      </c>
      <c r="F343" s="7">
        <v>6</v>
      </c>
      <c r="G343" s="7">
        <v>8</v>
      </c>
      <c r="H343" s="7">
        <v>6</v>
      </c>
      <c r="I343" s="7">
        <v>1</v>
      </c>
      <c r="J343" s="142">
        <v>3</v>
      </c>
      <c r="K343" s="143">
        <v>3</v>
      </c>
    </row>
    <row r="344" spans="1:12">
      <c r="A344" s="12" t="s">
        <v>642</v>
      </c>
      <c r="B344" s="12"/>
      <c r="C344" s="15" t="s">
        <v>40</v>
      </c>
      <c r="D344" s="5"/>
      <c r="E344" s="34" t="s">
        <v>276</v>
      </c>
      <c r="F344" s="4">
        <v>1</v>
      </c>
      <c r="G344" s="4">
        <v>3</v>
      </c>
      <c r="H344" s="4">
        <v>5</v>
      </c>
      <c r="I344" s="4">
        <v>1</v>
      </c>
      <c r="J344" s="167">
        <v>2</v>
      </c>
      <c r="K344" s="156">
        <v>2</v>
      </c>
    </row>
    <row r="345" spans="1:12" ht="12.75" customHeight="1">
      <c r="A345" s="1369" t="s">
        <v>382</v>
      </c>
      <c r="B345" s="1369"/>
      <c r="C345" s="1369"/>
      <c r="D345" s="1369"/>
      <c r="E345" s="1369"/>
      <c r="F345" s="1369"/>
      <c r="G345" s="1369"/>
      <c r="H345" s="1369"/>
      <c r="I345" s="1369"/>
      <c r="J345" s="1370"/>
      <c r="K345" s="190"/>
    </row>
    <row r="346" spans="1:12" ht="12.75" customHeight="1">
      <c r="A346" s="12" t="s">
        <v>737</v>
      </c>
      <c r="B346" s="12"/>
      <c r="C346" s="15" t="s">
        <v>383</v>
      </c>
      <c r="D346" s="17"/>
      <c r="E346" s="6" t="s">
        <v>648</v>
      </c>
      <c r="F346" s="7">
        <v>5000</v>
      </c>
      <c r="G346" s="7">
        <v>470</v>
      </c>
      <c r="H346" s="7">
        <v>1100</v>
      </c>
      <c r="I346" s="7">
        <v>1100</v>
      </c>
      <c r="J346" s="142">
        <v>1100</v>
      </c>
      <c r="K346" s="143">
        <v>1100</v>
      </c>
    </row>
    <row r="347" spans="1:12" ht="12.75" customHeight="1">
      <c r="A347" s="12" t="s">
        <v>388</v>
      </c>
      <c r="B347" s="12"/>
      <c r="C347" s="15" t="s">
        <v>199</v>
      </c>
      <c r="D347" s="17"/>
      <c r="E347" s="6" t="s">
        <v>276</v>
      </c>
      <c r="F347" s="7">
        <v>1</v>
      </c>
      <c r="G347" s="7">
        <v>0</v>
      </c>
      <c r="H347" s="7">
        <v>0</v>
      </c>
      <c r="I347" s="7">
        <v>0</v>
      </c>
      <c r="J347" s="142">
        <v>1</v>
      </c>
      <c r="K347" s="143">
        <v>1</v>
      </c>
      <c r="L347" s="31"/>
    </row>
    <row r="348" spans="1:12" ht="12.75" customHeight="1">
      <c r="A348" s="12" t="s">
        <v>42</v>
      </c>
      <c r="B348" s="12"/>
      <c r="C348" s="15" t="s">
        <v>41</v>
      </c>
      <c r="D348" s="17"/>
      <c r="E348" s="6" t="s">
        <v>276</v>
      </c>
      <c r="F348" s="7">
        <v>0</v>
      </c>
      <c r="G348" s="7">
        <v>0</v>
      </c>
      <c r="H348" s="7">
        <v>0</v>
      </c>
      <c r="I348" s="7">
        <v>0</v>
      </c>
      <c r="J348" s="142">
        <v>1</v>
      </c>
      <c r="K348" s="143">
        <v>1</v>
      </c>
      <c r="L348" s="31"/>
    </row>
    <row r="349" spans="1:12" ht="12.75" customHeight="1">
      <c r="A349" s="1376" t="s">
        <v>389</v>
      </c>
      <c r="B349" s="1377"/>
      <c r="C349" s="1377"/>
      <c r="D349" s="1377"/>
      <c r="E349" s="1377"/>
      <c r="F349" s="1377"/>
      <c r="G349" s="1377"/>
      <c r="H349" s="1377"/>
      <c r="I349" s="1377"/>
      <c r="J349" s="1377"/>
      <c r="K349" s="1378"/>
    </row>
    <row r="350" spans="1:12">
      <c r="A350" s="12" t="s">
        <v>410</v>
      </c>
      <c r="B350" s="12"/>
      <c r="C350" s="15" t="s">
        <v>802</v>
      </c>
      <c r="D350" s="5"/>
      <c r="E350" s="6" t="s">
        <v>276</v>
      </c>
      <c r="F350" s="7">
        <v>10</v>
      </c>
      <c r="G350" s="7">
        <v>9</v>
      </c>
      <c r="H350" s="7">
        <v>8</v>
      </c>
      <c r="I350" s="7">
        <v>14</v>
      </c>
      <c r="J350" s="142">
        <v>8</v>
      </c>
      <c r="K350" s="143">
        <v>8</v>
      </c>
      <c r="L350" s="1"/>
    </row>
    <row r="351" spans="1:12">
      <c r="A351" s="12" t="s">
        <v>37</v>
      </c>
      <c r="B351" s="12"/>
      <c r="C351" s="15" t="s">
        <v>634</v>
      </c>
      <c r="D351" s="5"/>
      <c r="E351" s="6" t="s">
        <v>276</v>
      </c>
      <c r="F351" s="7"/>
      <c r="G351" s="7">
        <v>1</v>
      </c>
      <c r="H351" s="7">
        <v>1</v>
      </c>
      <c r="I351" s="7">
        <v>2</v>
      </c>
      <c r="J351" s="142">
        <v>1</v>
      </c>
      <c r="K351" s="143">
        <v>1</v>
      </c>
      <c r="L351" s="1"/>
    </row>
    <row r="352" spans="1:12" ht="12.75" customHeight="1">
      <c r="A352" s="1369" t="s">
        <v>453</v>
      </c>
      <c r="B352" s="1369"/>
      <c r="C352" s="1369"/>
      <c r="D352" s="1369"/>
      <c r="E352" s="1369"/>
      <c r="F352" s="1369"/>
      <c r="G352" s="1369"/>
      <c r="H352" s="1369"/>
      <c r="I352" s="1369"/>
      <c r="J352" s="1370"/>
      <c r="K352" s="190"/>
    </row>
    <row r="353" spans="1:12" ht="14.85" customHeight="1">
      <c r="A353" s="12" t="s">
        <v>687</v>
      </c>
      <c r="B353" s="12"/>
      <c r="C353" s="15" t="s">
        <v>454</v>
      </c>
      <c r="D353" s="17"/>
      <c r="E353" s="6" t="s">
        <v>276</v>
      </c>
      <c r="F353" s="25">
        <v>0</v>
      </c>
      <c r="G353" s="25">
        <v>5</v>
      </c>
      <c r="H353" s="25">
        <v>5</v>
      </c>
      <c r="I353" s="25">
        <v>1</v>
      </c>
      <c r="J353" s="180">
        <v>1</v>
      </c>
      <c r="K353" s="198">
        <v>3</v>
      </c>
      <c r="L353" s="38"/>
    </row>
    <row r="354" spans="1:12" ht="26.25" hidden="1" customHeight="1">
      <c r="A354" s="1379"/>
      <c r="B354" s="1380"/>
      <c r="C354" s="1380"/>
      <c r="D354" s="1380"/>
      <c r="E354" s="1380"/>
      <c r="F354" s="1380"/>
      <c r="G354" s="1380"/>
      <c r="H354" s="1380"/>
      <c r="I354" s="1380"/>
      <c r="J354" s="1380"/>
      <c r="K354" s="199"/>
      <c r="L354" s="38"/>
    </row>
    <row r="355" spans="1:12" ht="14.85" hidden="1" customHeight="1">
      <c r="A355" s="12"/>
      <c r="B355" s="12"/>
      <c r="C355" s="15"/>
      <c r="D355" s="17"/>
      <c r="E355" s="6"/>
      <c r="F355" s="25"/>
      <c r="G355" s="25"/>
      <c r="H355" s="46"/>
      <c r="I355" s="46"/>
      <c r="J355" s="181"/>
      <c r="K355" s="200"/>
    </row>
    <row r="356" spans="1:12" ht="12.75" customHeight="1">
      <c r="A356" s="1367" t="s">
        <v>685</v>
      </c>
      <c r="B356" s="1367"/>
      <c r="C356" s="1367"/>
      <c r="D356" s="1367"/>
      <c r="E356" s="1367"/>
      <c r="F356" s="1367"/>
      <c r="G356" s="1367"/>
      <c r="H356" s="1367"/>
      <c r="I356" s="1367"/>
      <c r="J356" s="1368"/>
      <c r="K356" s="187"/>
    </row>
    <row r="357" spans="1:12" ht="12.75" customHeight="1">
      <c r="A357" s="1367" t="s">
        <v>274</v>
      </c>
      <c r="B357" s="1367"/>
      <c r="C357" s="1367"/>
      <c r="D357" s="1367"/>
      <c r="E357" s="1367"/>
      <c r="F357" s="1367"/>
      <c r="G357" s="1367"/>
      <c r="H357" s="1367"/>
      <c r="I357" s="1367"/>
      <c r="J357" s="1368"/>
      <c r="K357" s="187"/>
    </row>
    <row r="358" spans="1:12" ht="14.25" customHeight="1">
      <c r="A358" s="14" t="s">
        <v>272</v>
      </c>
      <c r="B358" s="14"/>
      <c r="C358" s="4" t="s">
        <v>686</v>
      </c>
      <c r="D358" s="33"/>
      <c r="E358" s="6" t="s">
        <v>446</v>
      </c>
      <c r="F358" s="25">
        <v>99</v>
      </c>
      <c r="G358" s="25">
        <v>99</v>
      </c>
      <c r="H358" s="25">
        <v>99</v>
      </c>
      <c r="I358" s="25">
        <v>99</v>
      </c>
      <c r="J358" s="180">
        <v>99</v>
      </c>
      <c r="K358" s="198">
        <v>99</v>
      </c>
    </row>
    <row r="359" spans="1:12">
      <c r="A359" s="1371" t="s">
        <v>112</v>
      </c>
      <c r="B359" s="1371"/>
      <c r="C359" s="1371"/>
      <c r="D359" s="1371"/>
      <c r="E359" s="1371"/>
      <c r="F359" s="1371"/>
      <c r="G359" s="1371"/>
      <c r="H359" s="1371"/>
      <c r="I359" s="1371"/>
      <c r="J359" s="1372"/>
      <c r="K359" s="188"/>
    </row>
    <row r="360" spans="1:12" ht="12.75" customHeight="1">
      <c r="A360" s="1369" t="s">
        <v>145</v>
      </c>
      <c r="B360" s="1369"/>
      <c r="C360" s="1369"/>
      <c r="D360" s="1369"/>
      <c r="E360" s="1369"/>
      <c r="F360" s="1369"/>
      <c r="G360" s="1369"/>
      <c r="H360" s="1369"/>
      <c r="I360" s="1369"/>
      <c r="J360" s="1370"/>
      <c r="K360" s="190"/>
    </row>
    <row r="361" spans="1:12" ht="12.75" customHeight="1">
      <c r="A361" s="11" t="s">
        <v>708</v>
      </c>
      <c r="B361" s="27"/>
      <c r="C361" s="15" t="s">
        <v>401</v>
      </c>
      <c r="D361" s="27"/>
      <c r="E361" s="6" t="s">
        <v>276</v>
      </c>
      <c r="F361" s="17"/>
      <c r="G361" s="17"/>
      <c r="H361" s="25" t="s">
        <v>596</v>
      </c>
      <c r="I361" s="25" t="s">
        <v>597</v>
      </c>
      <c r="J361" s="180" t="s">
        <v>597</v>
      </c>
      <c r="K361" s="198" t="s">
        <v>597</v>
      </c>
    </row>
    <row r="362" spans="1:12">
      <c r="A362" s="11" t="s">
        <v>719</v>
      </c>
      <c r="B362" s="11"/>
      <c r="C362" s="15" t="s">
        <v>232</v>
      </c>
      <c r="D362" s="5"/>
      <c r="E362" s="6" t="s">
        <v>224</v>
      </c>
      <c r="F362" s="7">
        <v>1000000</v>
      </c>
      <c r="G362" s="7">
        <v>1000000</v>
      </c>
      <c r="H362" s="7">
        <v>1000000</v>
      </c>
      <c r="I362" s="7">
        <v>1000000</v>
      </c>
      <c r="J362" s="142">
        <v>1000000</v>
      </c>
      <c r="K362" s="143">
        <v>1000000</v>
      </c>
    </row>
    <row r="363" spans="1:12">
      <c r="A363" s="11" t="s">
        <v>172</v>
      </c>
      <c r="B363" s="11"/>
      <c r="C363" s="4" t="s">
        <v>709</v>
      </c>
      <c r="D363" s="4" t="s">
        <v>393</v>
      </c>
      <c r="E363" s="6" t="s">
        <v>648</v>
      </c>
      <c r="F363" s="7"/>
      <c r="G363" s="7"/>
      <c r="H363" s="7">
        <v>3000</v>
      </c>
      <c r="I363" s="7">
        <v>3000</v>
      </c>
      <c r="J363" s="142">
        <v>3000</v>
      </c>
      <c r="K363" s="143">
        <v>3000</v>
      </c>
    </row>
    <row r="364" spans="1:12">
      <c r="A364" s="11" t="s">
        <v>203</v>
      </c>
      <c r="B364" s="11"/>
      <c r="C364" s="4" t="s">
        <v>393</v>
      </c>
      <c r="D364" s="5"/>
      <c r="E364" s="6" t="s">
        <v>276</v>
      </c>
      <c r="F364" s="7">
        <v>0</v>
      </c>
      <c r="G364" s="7">
        <v>0</v>
      </c>
      <c r="H364" s="7">
        <v>0</v>
      </c>
      <c r="I364" s="7">
        <v>5</v>
      </c>
      <c r="J364" s="142">
        <v>30</v>
      </c>
      <c r="K364" s="143">
        <v>30</v>
      </c>
    </row>
    <row r="365" spans="1:12" ht="12.75" customHeight="1">
      <c r="A365" s="1369" t="s">
        <v>77</v>
      </c>
      <c r="B365" s="1369"/>
      <c r="C365" s="1369"/>
      <c r="D365" s="1369"/>
      <c r="E365" s="1369"/>
      <c r="F365" s="1369"/>
      <c r="G365" s="1369"/>
      <c r="H365" s="1369"/>
      <c r="I365" s="1369"/>
      <c r="J365" s="1370"/>
      <c r="K365" s="190"/>
    </row>
    <row r="366" spans="1:12">
      <c r="A366" s="12" t="s">
        <v>225</v>
      </c>
      <c r="B366" s="12"/>
      <c r="C366" s="15" t="s">
        <v>226</v>
      </c>
      <c r="D366" s="5"/>
      <c r="E366" s="6" t="s">
        <v>276</v>
      </c>
      <c r="F366" s="7">
        <v>2</v>
      </c>
      <c r="G366" s="7">
        <v>2</v>
      </c>
      <c r="H366" s="7">
        <v>2</v>
      </c>
      <c r="I366" s="7">
        <v>2</v>
      </c>
      <c r="J366" s="142">
        <v>2</v>
      </c>
      <c r="K366" s="143">
        <v>2</v>
      </c>
    </row>
    <row r="367" spans="1:12">
      <c r="A367" s="12" t="s">
        <v>464</v>
      </c>
      <c r="B367" s="12"/>
      <c r="C367" s="15" t="s">
        <v>1</v>
      </c>
      <c r="D367" s="5"/>
      <c r="E367" s="6" t="s">
        <v>276</v>
      </c>
      <c r="F367" s="7">
        <v>1</v>
      </c>
      <c r="G367" s="7">
        <v>0</v>
      </c>
      <c r="H367" s="7">
        <v>0</v>
      </c>
      <c r="I367" s="7">
        <v>1</v>
      </c>
      <c r="J367" s="142">
        <v>0</v>
      </c>
      <c r="K367" s="143">
        <v>0</v>
      </c>
    </row>
    <row r="368" spans="1:12">
      <c r="A368" s="12" t="s">
        <v>88</v>
      </c>
      <c r="B368" s="12"/>
      <c r="C368" s="15" t="s">
        <v>271</v>
      </c>
      <c r="D368" s="5"/>
      <c r="E368" s="6" t="s">
        <v>276</v>
      </c>
      <c r="F368" s="7">
        <v>1</v>
      </c>
      <c r="G368" s="7">
        <v>1</v>
      </c>
      <c r="H368" s="7">
        <v>1</v>
      </c>
      <c r="I368" s="7">
        <v>1</v>
      </c>
      <c r="J368" s="142">
        <v>1</v>
      </c>
      <c r="K368" s="143">
        <v>0</v>
      </c>
    </row>
    <row r="369" spans="1:12">
      <c r="A369" s="12" t="s">
        <v>87</v>
      </c>
      <c r="B369" s="12"/>
      <c r="C369" s="15" t="s">
        <v>89</v>
      </c>
      <c r="D369" s="5"/>
      <c r="E369" s="6" t="s">
        <v>446</v>
      </c>
      <c r="F369" s="7">
        <v>0</v>
      </c>
      <c r="G369" s="7">
        <v>0</v>
      </c>
      <c r="H369" s="7">
        <v>1</v>
      </c>
      <c r="I369" s="7" t="s">
        <v>140</v>
      </c>
      <c r="J369" s="142" t="s">
        <v>140</v>
      </c>
      <c r="K369" s="143">
        <v>0</v>
      </c>
    </row>
    <row r="370" spans="1:12" ht="12.75" hidden="1" customHeight="1">
      <c r="A370" s="1369" t="s">
        <v>200</v>
      </c>
      <c r="B370" s="1369"/>
      <c r="C370" s="1369"/>
      <c r="D370" s="1369"/>
      <c r="E370" s="1369"/>
      <c r="F370" s="1369"/>
      <c r="G370" s="1369"/>
      <c r="H370" s="1369"/>
      <c r="I370" s="1369"/>
      <c r="J370" s="1370"/>
      <c r="K370" s="190"/>
    </row>
    <row r="371" spans="1:12" hidden="1">
      <c r="A371" s="12" t="s">
        <v>498</v>
      </c>
      <c r="B371" s="12"/>
      <c r="C371" s="15" t="s">
        <v>162</v>
      </c>
      <c r="D371" s="5"/>
      <c r="E371" s="6" t="s">
        <v>276</v>
      </c>
      <c r="F371" s="7">
        <v>0</v>
      </c>
      <c r="G371" s="40"/>
      <c r="H371" s="40"/>
      <c r="I371" s="40"/>
      <c r="J371" s="170"/>
      <c r="K371" s="192"/>
    </row>
    <row r="372" spans="1:12" ht="13.5" hidden="1">
      <c r="A372" s="1369" t="s">
        <v>161</v>
      </c>
      <c r="B372" s="1369"/>
      <c r="C372" s="1369"/>
      <c r="D372" s="1369"/>
      <c r="E372" s="1369"/>
      <c r="F372" s="1369"/>
      <c r="G372" s="1369"/>
      <c r="H372" s="1369"/>
      <c r="I372" s="1369"/>
      <c r="J372" s="1370"/>
      <c r="K372" s="190"/>
    </row>
    <row r="373" spans="1:12" hidden="1">
      <c r="A373" s="12" t="s">
        <v>498</v>
      </c>
      <c r="B373" s="12"/>
      <c r="C373" s="15" t="s">
        <v>163</v>
      </c>
      <c r="D373" s="5"/>
      <c r="E373" s="6" t="s">
        <v>276</v>
      </c>
      <c r="F373" s="7">
        <v>0</v>
      </c>
      <c r="G373" s="40"/>
      <c r="H373" s="40"/>
      <c r="I373" s="40"/>
      <c r="J373" s="170"/>
      <c r="K373" s="192"/>
    </row>
    <row r="374" spans="1:12" ht="12.75" customHeight="1">
      <c r="A374" s="1363" t="s">
        <v>684</v>
      </c>
      <c r="B374" s="1363"/>
      <c r="C374" s="1363"/>
      <c r="D374" s="1363"/>
      <c r="E374" s="1363"/>
      <c r="F374" s="1363"/>
      <c r="G374" s="1363"/>
      <c r="H374" s="1363"/>
      <c r="I374" s="1363"/>
      <c r="J374" s="1364"/>
      <c r="K374" s="191"/>
    </row>
    <row r="375" spans="1:12" ht="12.75" customHeight="1">
      <c r="A375" s="1363" t="s">
        <v>681</v>
      </c>
      <c r="B375" s="1363"/>
      <c r="C375" s="1363"/>
      <c r="D375" s="1363"/>
      <c r="E375" s="1363"/>
      <c r="F375" s="1363"/>
      <c r="G375" s="1363"/>
      <c r="H375" s="1363"/>
      <c r="I375" s="1363"/>
      <c r="J375" s="1364"/>
      <c r="K375" s="191"/>
    </row>
    <row r="376" spans="1:12">
      <c r="A376" s="14" t="s">
        <v>365</v>
      </c>
      <c r="B376" s="14"/>
      <c r="C376" s="4" t="s">
        <v>366</v>
      </c>
      <c r="D376" s="5"/>
      <c r="E376" s="6" t="s">
        <v>521</v>
      </c>
      <c r="F376" s="25">
        <v>15</v>
      </c>
      <c r="G376" s="25">
        <v>14</v>
      </c>
      <c r="H376" s="25">
        <v>15</v>
      </c>
      <c r="I376" s="25">
        <v>16</v>
      </c>
      <c r="J376" s="180">
        <v>16</v>
      </c>
      <c r="K376" s="198">
        <v>16</v>
      </c>
      <c r="L376" s="184"/>
    </row>
    <row r="377" spans="1:12">
      <c r="A377" s="14" t="s">
        <v>367</v>
      </c>
      <c r="B377" s="14"/>
      <c r="C377" s="4" t="s">
        <v>368</v>
      </c>
      <c r="D377" s="5"/>
      <c r="E377" s="6" t="s">
        <v>521</v>
      </c>
      <c r="F377" s="7">
        <v>15</v>
      </c>
      <c r="G377" s="7">
        <v>20</v>
      </c>
      <c r="H377" s="7">
        <v>30</v>
      </c>
      <c r="I377" s="7">
        <v>35</v>
      </c>
      <c r="J377" s="142">
        <v>40</v>
      </c>
      <c r="K377" s="143">
        <v>40</v>
      </c>
    </row>
    <row r="378" spans="1:12" ht="13.5" customHeight="1">
      <c r="A378" s="14" t="s">
        <v>294</v>
      </c>
      <c r="B378" s="14"/>
      <c r="C378" s="4" t="s">
        <v>295</v>
      </c>
      <c r="D378" s="5"/>
      <c r="E378" s="6" t="s">
        <v>446</v>
      </c>
      <c r="F378" s="6" t="s">
        <v>148</v>
      </c>
      <c r="G378" s="6" t="s">
        <v>492</v>
      </c>
      <c r="H378" s="6" t="s">
        <v>829</v>
      </c>
      <c r="I378" s="6" t="s">
        <v>830</v>
      </c>
      <c r="J378" s="182" t="s">
        <v>339</v>
      </c>
      <c r="K378" s="272" t="s">
        <v>339</v>
      </c>
      <c r="L378" s="185"/>
    </row>
    <row r="379" spans="1:12" ht="19.7" customHeight="1">
      <c r="A379" s="1365" t="s">
        <v>209</v>
      </c>
      <c r="B379" s="1365"/>
      <c r="C379" s="1365"/>
      <c r="D379" s="1365"/>
      <c r="E379" s="1365"/>
      <c r="F379" s="1365"/>
      <c r="G379" s="1365"/>
      <c r="H379" s="1365"/>
      <c r="I379" s="1365"/>
      <c r="J379" s="1366"/>
      <c r="K379" s="186"/>
    </row>
    <row r="380" spans="1:12" ht="12.75" customHeight="1">
      <c r="A380" s="1367" t="s">
        <v>265</v>
      </c>
      <c r="B380" s="1367"/>
      <c r="C380" s="1367"/>
      <c r="D380" s="1367"/>
      <c r="E380" s="1367"/>
      <c r="F380" s="1367"/>
      <c r="G380" s="1367"/>
      <c r="H380" s="1367"/>
      <c r="I380" s="1367"/>
      <c r="J380" s="1368"/>
      <c r="K380" s="187"/>
    </row>
    <row r="381" spans="1:12" ht="12.75" customHeight="1">
      <c r="A381" s="1367" t="s">
        <v>274</v>
      </c>
      <c r="B381" s="1367"/>
      <c r="C381" s="1367"/>
      <c r="D381" s="1367"/>
      <c r="E381" s="1367"/>
      <c r="F381" s="1367"/>
      <c r="G381" s="1367"/>
      <c r="H381" s="1367"/>
      <c r="I381" s="1367"/>
      <c r="J381" s="1368"/>
      <c r="K381" s="187"/>
    </row>
    <row r="382" spans="1:12" ht="25.5">
      <c r="A382" s="14" t="s">
        <v>491</v>
      </c>
      <c r="B382" s="14"/>
      <c r="C382" s="4" t="s">
        <v>266</v>
      </c>
      <c r="D382" s="5"/>
      <c r="E382" s="9" t="s">
        <v>446</v>
      </c>
      <c r="F382" s="7">
        <v>90</v>
      </c>
      <c r="G382" s="7">
        <v>90</v>
      </c>
      <c r="H382" s="7">
        <v>85</v>
      </c>
      <c r="I382" s="7">
        <v>85</v>
      </c>
      <c r="J382" s="142">
        <v>85</v>
      </c>
      <c r="K382" s="143">
        <v>85</v>
      </c>
    </row>
    <row r="383" spans="1:12">
      <c r="A383" s="14" t="s">
        <v>222</v>
      </c>
      <c r="B383" s="14"/>
      <c r="C383" s="4" t="s">
        <v>790</v>
      </c>
      <c r="D383" s="5"/>
      <c r="E383" s="6" t="s">
        <v>276</v>
      </c>
      <c r="F383" s="7">
        <v>5</v>
      </c>
      <c r="G383" s="7" t="e">
        <f>#REF!+G391</f>
        <v>#REF!</v>
      </c>
      <c r="H383" s="7">
        <f>H391</f>
        <v>8</v>
      </c>
      <c r="I383" s="7">
        <f>I391</f>
        <v>5</v>
      </c>
      <c r="J383" s="142">
        <f>J391</f>
        <v>5</v>
      </c>
      <c r="K383" s="143">
        <f>K391</f>
        <v>10</v>
      </c>
    </row>
    <row r="384" spans="1:12" ht="25.5">
      <c r="A384" s="14" t="s">
        <v>490</v>
      </c>
      <c r="B384" s="14"/>
      <c r="C384" s="4" t="s">
        <v>832</v>
      </c>
      <c r="D384" s="5"/>
      <c r="E384" s="6" t="s">
        <v>276</v>
      </c>
      <c r="F384" s="7"/>
      <c r="G384" s="7">
        <v>5</v>
      </c>
      <c r="H384" s="7">
        <v>8</v>
      </c>
      <c r="I384" s="7">
        <v>3</v>
      </c>
      <c r="J384" s="142">
        <v>3</v>
      </c>
      <c r="K384" s="143">
        <v>10</v>
      </c>
    </row>
    <row r="385" spans="1:11">
      <c r="A385" s="14" t="s">
        <v>335</v>
      </c>
      <c r="B385" s="14"/>
      <c r="C385" s="4" t="s">
        <v>223</v>
      </c>
      <c r="D385" s="5"/>
      <c r="E385" s="6" t="s">
        <v>446</v>
      </c>
      <c r="F385" s="7"/>
      <c r="G385" s="7">
        <v>100</v>
      </c>
      <c r="H385" s="7">
        <v>100</v>
      </c>
      <c r="I385" s="7">
        <v>100</v>
      </c>
      <c r="J385" s="142">
        <v>100</v>
      </c>
      <c r="K385" s="143">
        <v>100</v>
      </c>
    </row>
    <row r="386" spans="1:11">
      <c r="A386" s="10" t="s">
        <v>789</v>
      </c>
      <c r="B386" s="10"/>
      <c r="C386" s="4" t="s">
        <v>590</v>
      </c>
      <c r="D386" s="5"/>
      <c r="E386" s="6" t="s">
        <v>276</v>
      </c>
      <c r="F386" s="7">
        <v>3</v>
      </c>
      <c r="G386" s="7">
        <v>3</v>
      </c>
      <c r="H386" s="7">
        <v>3</v>
      </c>
      <c r="I386" s="7">
        <v>3</v>
      </c>
      <c r="J386" s="142">
        <v>3</v>
      </c>
      <c r="K386" s="143">
        <v>3</v>
      </c>
    </row>
    <row r="387" spans="1:11">
      <c r="A387" s="10" t="s">
        <v>701</v>
      </c>
      <c r="B387" s="10"/>
      <c r="C387" s="4" t="s">
        <v>591</v>
      </c>
      <c r="D387" s="5"/>
      <c r="E387" s="6" t="s">
        <v>276</v>
      </c>
      <c r="F387" s="7">
        <v>5</v>
      </c>
      <c r="G387" s="7">
        <v>5</v>
      </c>
      <c r="H387" s="7">
        <v>5</v>
      </c>
      <c r="I387" s="7">
        <v>5</v>
      </c>
      <c r="J387" s="142">
        <v>5</v>
      </c>
      <c r="K387" s="143">
        <v>5</v>
      </c>
    </row>
    <row r="388" spans="1:11">
      <c r="A388" s="1371" t="s">
        <v>112</v>
      </c>
      <c r="B388" s="1371"/>
      <c r="C388" s="1371"/>
      <c r="D388" s="1371"/>
      <c r="E388" s="1371"/>
      <c r="F388" s="1371"/>
      <c r="G388" s="1371"/>
      <c r="H388" s="1371"/>
      <c r="I388" s="1371"/>
      <c r="J388" s="1372"/>
      <c r="K388" s="188"/>
    </row>
    <row r="389" spans="1:11" ht="12.75" customHeight="1">
      <c r="A389" s="1369" t="s">
        <v>245</v>
      </c>
      <c r="B389" s="1369"/>
      <c r="C389" s="1369"/>
      <c r="D389" s="1369"/>
      <c r="E389" s="1369"/>
      <c r="F389" s="1369"/>
      <c r="G389" s="1369"/>
      <c r="H389" s="1369"/>
      <c r="I389" s="1369"/>
      <c r="J389" s="1370"/>
      <c r="K389" s="190"/>
    </row>
    <row r="390" spans="1:11" ht="12.75" customHeight="1">
      <c r="A390" s="11" t="s">
        <v>144</v>
      </c>
      <c r="B390" s="27"/>
      <c r="C390" s="4" t="s">
        <v>246</v>
      </c>
      <c r="D390" s="17"/>
      <c r="E390" s="6" t="s">
        <v>276</v>
      </c>
      <c r="F390" s="7" t="s">
        <v>459</v>
      </c>
      <c r="G390" s="7">
        <v>3</v>
      </c>
      <c r="H390" s="7">
        <v>2</v>
      </c>
      <c r="I390" s="7">
        <v>2</v>
      </c>
      <c r="J390" s="142">
        <v>2</v>
      </c>
      <c r="K390" s="143">
        <v>2</v>
      </c>
    </row>
    <row r="391" spans="1:11">
      <c r="A391" s="11" t="s">
        <v>592</v>
      </c>
      <c r="B391" s="11"/>
      <c r="C391" s="4" t="s">
        <v>248</v>
      </c>
      <c r="D391" s="5"/>
      <c r="E391" s="6" t="s">
        <v>554</v>
      </c>
      <c r="F391" s="7"/>
      <c r="G391" s="7">
        <v>8</v>
      </c>
      <c r="H391" s="7">
        <v>8</v>
      </c>
      <c r="I391" s="7">
        <v>5</v>
      </c>
      <c r="J391" s="142">
        <v>5</v>
      </c>
      <c r="K391" s="143">
        <v>10</v>
      </c>
    </row>
    <row r="392" spans="1:11">
      <c r="A392" s="11" t="s">
        <v>247</v>
      </c>
      <c r="B392" s="11"/>
      <c r="C392" s="4" t="s">
        <v>249</v>
      </c>
      <c r="D392" s="5"/>
      <c r="E392" s="6" t="s">
        <v>276</v>
      </c>
      <c r="F392" s="7">
        <v>1</v>
      </c>
      <c r="G392" s="7">
        <v>2</v>
      </c>
      <c r="H392" s="7">
        <v>2</v>
      </c>
      <c r="I392" s="7">
        <v>2</v>
      </c>
      <c r="J392" s="142">
        <v>2</v>
      </c>
      <c r="K392" s="143">
        <v>2</v>
      </c>
    </row>
    <row r="393" spans="1:11">
      <c r="A393" s="11" t="s">
        <v>336</v>
      </c>
      <c r="B393" s="11"/>
      <c r="C393" s="4" t="s">
        <v>114</v>
      </c>
      <c r="D393" s="5"/>
      <c r="E393" s="6" t="s">
        <v>276</v>
      </c>
      <c r="F393" s="7">
        <v>1</v>
      </c>
      <c r="G393" s="7">
        <v>1</v>
      </c>
      <c r="H393" s="7">
        <v>1</v>
      </c>
      <c r="I393" s="7">
        <v>1</v>
      </c>
      <c r="J393" s="142">
        <v>0</v>
      </c>
      <c r="K393" s="143">
        <v>0</v>
      </c>
    </row>
    <row r="394" spans="1:11" ht="25.5">
      <c r="A394" s="12" t="s">
        <v>831</v>
      </c>
      <c r="B394" s="11"/>
      <c r="C394" s="4" t="s">
        <v>115</v>
      </c>
      <c r="D394" s="5"/>
      <c r="E394" s="6" t="s">
        <v>116</v>
      </c>
      <c r="F394" s="7">
        <v>1400</v>
      </c>
      <c r="G394" s="7">
        <v>700</v>
      </c>
      <c r="H394" s="7">
        <v>600</v>
      </c>
      <c r="I394" s="7">
        <v>650</v>
      </c>
      <c r="J394" s="142">
        <v>700</v>
      </c>
      <c r="K394" s="143">
        <v>700</v>
      </c>
    </row>
    <row r="395" spans="1:11">
      <c r="A395" s="12" t="s">
        <v>655</v>
      </c>
      <c r="B395" s="11"/>
      <c r="C395" s="4" t="s">
        <v>656</v>
      </c>
      <c r="D395" s="5"/>
      <c r="E395" s="6" t="s">
        <v>116</v>
      </c>
      <c r="F395" s="7">
        <v>80</v>
      </c>
      <c r="G395" s="7">
        <v>50</v>
      </c>
      <c r="H395" s="7">
        <v>40</v>
      </c>
      <c r="I395" s="7">
        <v>40</v>
      </c>
      <c r="J395" s="142">
        <v>50</v>
      </c>
      <c r="K395" s="143">
        <v>50</v>
      </c>
    </row>
    <row r="396" spans="1:11">
      <c r="A396" s="12" t="s">
        <v>214</v>
      </c>
      <c r="B396" s="11"/>
      <c r="C396" s="4" t="s">
        <v>553</v>
      </c>
      <c r="D396" s="5"/>
      <c r="E396" s="6" t="s">
        <v>276</v>
      </c>
      <c r="F396" s="7"/>
      <c r="G396" s="7"/>
      <c r="H396" s="7">
        <v>1</v>
      </c>
      <c r="I396" s="7">
        <v>1</v>
      </c>
      <c r="J396" s="142">
        <v>1</v>
      </c>
      <c r="K396" s="143">
        <v>1</v>
      </c>
    </row>
    <row r="397" spans="1:11">
      <c r="A397" s="12" t="s">
        <v>557</v>
      </c>
      <c r="B397" s="11"/>
      <c r="C397" s="4" t="s">
        <v>315</v>
      </c>
      <c r="D397" s="5"/>
      <c r="E397" s="6" t="s">
        <v>276</v>
      </c>
      <c r="F397" s="7"/>
      <c r="G397" s="7"/>
      <c r="H397" s="7">
        <v>1</v>
      </c>
      <c r="I397" s="7">
        <v>1</v>
      </c>
      <c r="J397" s="142">
        <v>1</v>
      </c>
      <c r="K397" s="143">
        <v>1</v>
      </c>
    </row>
    <row r="398" spans="1:11">
      <c r="A398" s="12" t="s">
        <v>550</v>
      </c>
      <c r="B398" s="11"/>
      <c r="C398" s="4" t="s">
        <v>551</v>
      </c>
      <c r="D398" s="5"/>
      <c r="E398" s="6" t="s">
        <v>276</v>
      </c>
      <c r="F398" s="7"/>
      <c r="G398" s="7"/>
      <c r="H398" s="7">
        <v>1</v>
      </c>
      <c r="I398" s="7">
        <v>0</v>
      </c>
      <c r="J398" s="142">
        <v>0</v>
      </c>
      <c r="K398" s="143">
        <v>0</v>
      </c>
    </row>
    <row r="399" spans="1:11" ht="12.75" customHeight="1">
      <c r="A399" s="1367" t="s">
        <v>250</v>
      </c>
      <c r="B399" s="1367"/>
      <c r="C399" s="1367"/>
      <c r="D399" s="1367"/>
      <c r="E399" s="1367"/>
      <c r="F399" s="1367"/>
      <c r="G399" s="1367"/>
      <c r="H399" s="1367"/>
      <c r="I399" s="1367"/>
      <c r="J399" s="1368"/>
      <c r="K399" s="187"/>
    </row>
    <row r="400" spans="1:11" ht="12.75" customHeight="1">
      <c r="A400" s="1367" t="s">
        <v>274</v>
      </c>
      <c r="B400" s="1367"/>
      <c r="C400" s="1367"/>
      <c r="D400" s="1367"/>
      <c r="E400" s="1367"/>
      <c r="F400" s="1367"/>
      <c r="G400" s="1367"/>
      <c r="H400" s="1367"/>
      <c r="I400" s="1367"/>
      <c r="J400" s="1368"/>
      <c r="K400" s="187"/>
    </row>
    <row r="401" spans="1:11">
      <c r="A401" s="8" t="s">
        <v>291</v>
      </c>
      <c r="B401" s="8"/>
      <c r="C401" s="4" t="s">
        <v>292</v>
      </c>
      <c r="D401" s="5"/>
      <c r="E401" s="9" t="s">
        <v>310</v>
      </c>
      <c r="F401" s="7" t="s">
        <v>293</v>
      </c>
      <c r="G401" s="7" t="s">
        <v>311</v>
      </c>
      <c r="H401" s="7" t="s">
        <v>507</v>
      </c>
      <c r="I401" s="7" t="s">
        <v>313</v>
      </c>
      <c r="J401" s="142" t="s">
        <v>558</v>
      </c>
      <c r="K401" s="143" t="s">
        <v>558</v>
      </c>
    </row>
    <row r="402" spans="1:11" ht="16.5" customHeight="1">
      <c r="A402" s="14" t="s">
        <v>329</v>
      </c>
      <c r="B402" s="8"/>
      <c r="C402" s="4" t="s">
        <v>723</v>
      </c>
      <c r="D402" s="5"/>
      <c r="E402" s="9" t="s">
        <v>263</v>
      </c>
      <c r="F402" s="7"/>
      <c r="G402" s="7"/>
      <c r="H402" s="7">
        <v>0</v>
      </c>
      <c r="I402" s="183" t="s">
        <v>330</v>
      </c>
      <c r="J402" s="183" t="s">
        <v>330</v>
      </c>
      <c r="K402" s="157" t="s">
        <v>330</v>
      </c>
    </row>
    <row r="403" spans="1:11">
      <c r="A403" s="1371" t="s">
        <v>112</v>
      </c>
      <c r="B403" s="1371"/>
      <c r="C403" s="1371"/>
      <c r="D403" s="1371"/>
      <c r="E403" s="1371"/>
      <c r="F403" s="1371"/>
      <c r="G403" s="1371"/>
      <c r="H403" s="1371"/>
      <c r="I403" s="1371"/>
      <c r="J403" s="1372"/>
      <c r="K403" s="188"/>
    </row>
    <row r="404" spans="1:11" ht="12.75" customHeight="1">
      <c r="A404" s="1369" t="s">
        <v>449</v>
      </c>
      <c r="B404" s="1369"/>
      <c r="C404" s="1369"/>
      <c r="D404" s="1369"/>
      <c r="E404" s="1369"/>
      <c r="F404" s="1369"/>
      <c r="G404" s="1369"/>
      <c r="H404" s="1369"/>
      <c r="I404" s="1369"/>
      <c r="J404" s="1370"/>
      <c r="K404" s="190"/>
    </row>
    <row r="405" spans="1:11">
      <c r="A405" s="11" t="s">
        <v>95</v>
      </c>
      <c r="B405" s="11"/>
      <c r="C405" s="15" t="s">
        <v>450</v>
      </c>
      <c r="D405" s="5"/>
      <c r="E405" s="6" t="s">
        <v>276</v>
      </c>
      <c r="F405" s="7">
        <v>6</v>
      </c>
      <c r="G405" s="7">
        <v>2</v>
      </c>
      <c r="H405" s="7">
        <v>8</v>
      </c>
      <c r="I405" s="7">
        <v>3</v>
      </c>
      <c r="J405" s="142">
        <v>3</v>
      </c>
      <c r="K405" s="143">
        <v>3</v>
      </c>
    </row>
    <row r="406" spans="1:11">
      <c r="A406" s="11" t="s">
        <v>598</v>
      </c>
      <c r="B406" s="12"/>
      <c r="C406" s="15" t="s">
        <v>61</v>
      </c>
      <c r="D406" s="5"/>
      <c r="E406" s="6" t="s">
        <v>276</v>
      </c>
      <c r="F406" s="7"/>
      <c r="G406" s="7">
        <v>2</v>
      </c>
      <c r="H406" s="7">
        <v>6</v>
      </c>
      <c r="I406" s="7">
        <v>5</v>
      </c>
      <c r="J406" s="142">
        <v>3</v>
      </c>
      <c r="K406" s="143">
        <v>3</v>
      </c>
    </row>
    <row r="407" spans="1:11" ht="12.75" customHeight="1">
      <c r="A407" s="1373" t="s">
        <v>451</v>
      </c>
      <c r="B407" s="1373"/>
      <c r="C407" s="1373"/>
      <c r="D407" s="1373"/>
      <c r="E407" s="1373"/>
      <c r="F407" s="1373"/>
      <c r="G407" s="1373"/>
      <c r="H407" s="1373"/>
      <c r="I407" s="1369"/>
      <c r="J407" s="1370"/>
      <c r="K407" s="190"/>
    </row>
    <row r="408" spans="1:11">
      <c r="A408" s="52" t="s">
        <v>827</v>
      </c>
      <c r="B408" s="53" t="s">
        <v>636</v>
      </c>
      <c r="C408" s="53" t="s">
        <v>636</v>
      </c>
      <c r="D408" s="53">
        <v>1</v>
      </c>
      <c r="E408" s="54" t="s">
        <v>276</v>
      </c>
      <c r="F408" s="53">
        <v>6</v>
      </c>
      <c r="G408" s="53">
        <v>4</v>
      </c>
      <c r="H408" s="53">
        <v>1</v>
      </c>
      <c r="I408" s="73">
        <v>1</v>
      </c>
      <c r="J408" s="142">
        <v>1</v>
      </c>
      <c r="K408" s="143">
        <v>1</v>
      </c>
    </row>
    <row r="409" spans="1:11">
      <c r="A409" s="52" t="s">
        <v>806</v>
      </c>
      <c r="B409" s="53" t="s">
        <v>807</v>
      </c>
      <c r="C409" s="53" t="s">
        <v>828</v>
      </c>
      <c r="D409" s="53">
        <v>2</v>
      </c>
      <c r="E409" s="54" t="s">
        <v>276</v>
      </c>
      <c r="F409" s="53">
        <v>4</v>
      </c>
      <c r="G409" s="53">
        <v>4</v>
      </c>
      <c r="H409" s="53">
        <v>1</v>
      </c>
      <c r="I409" s="73">
        <v>0</v>
      </c>
      <c r="J409" s="142">
        <v>0</v>
      </c>
      <c r="K409" s="143">
        <v>0</v>
      </c>
    </row>
    <row r="410" spans="1:11">
      <c r="A410" s="207" t="s">
        <v>231</v>
      </c>
      <c r="B410" s="208" t="s">
        <v>278</v>
      </c>
      <c r="C410" s="208" t="s">
        <v>278</v>
      </c>
      <c r="D410" s="208">
        <v>5</v>
      </c>
      <c r="E410" s="209" t="s">
        <v>276</v>
      </c>
      <c r="F410" s="208">
        <v>5</v>
      </c>
      <c r="G410" s="208">
        <v>4</v>
      </c>
      <c r="H410" s="208">
        <v>7</v>
      </c>
      <c r="I410" s="210">
        <v>5</v>
      </c>
      <c r="J410" s="149">
        <v>5</v>
      </c>
      <c r="K410" s="143">
        <v>5</v>
      </c>
    </row>
    <row r="411" spans="1:11" ht="25.5" customHeight="1">
      <c r="A411" s="213" t="s">
        <v>487</v>
      </c>
      <c r="B411" s="214"/>
      <c r="C411" s="214"/>
      <c r="D411" s="214"/>
      <c r="E411" s="214"/>
      <c r="F411" s="214"/>
      <c r="G411" s="214"/>
      <c r="H411" s="214"/>
      <c r="I411" s="214"/>
      <c r="J411" s="214"/>
      <c r="K411" s="215"/>
    </row>
    <row r="412" spans="1:11" ht="27.75" customHeight="1">
      <c r="A412" s="211" t="s">
        <v>142</v>
      </c>
      <c r="B412" s="68"/>
      <c r="C412" s="203" t="s">
        <v>488</v>
      </c>
      <c r="D412" s="70"/>
      <c r="E412" s="163" t="s">
        <v>141</v>
      </c>
      <c r="F412" s="71"/>
      <c r="G412" s="71"/>
      <c r="H412" s="162" t="s">
        <v>596</v>
      </c>
      <c r="I412" s="162">
        <v>9</v>
      </c>
      <c r="J412" s="212" t="s">
        <v>597</v>
      </c>
      <c r="K412" s="156" t="s">
        <v>597</v>
      </c>
    </row>
    <row r="413" spans="1:11">
      <c r="A413" s="12" t="s">
        <v>561</v>
      </c>
      <c r="B413" s="12"/>
      <c r="C413" s="15" t="s">
        <v>595</v>
      </c>
      <c r="D413" s="5"/>
      <c r="E413" s="6" t="s">
        <v>276</v>
      </c>
      <c r="F413" s="7"/>
      <c r="G413" s="7">
        <v>0</v>
      </c>
      <c r="H413" s="4">
        <v>1</v>
      </c>
      <c r="I413" s="4">
        <v>2</v>
      </c>
      <c r="J413" s="167">
        <v>0</v>
      </c>
      <c r="K413" s="156">
        <v>0</v>
      </c>
    </row>
    <row r="414" spans="1:11" ht="27.75" customHeight="1">
      <c r="A414" s="43" t="s">
        <v>328</v>
      </c>
      <c r="B414" s="43"/>
      <c r="C414" s="201" t="s">
        <v>327</v>
      </c>
      <c r="D414" s="133"/>
      <c r="E414" s="153" t="s">
        <v>276</v>
      </c>
      <c r="F414" s="154"/>
      <c r="G414" s="154"/>
      <c r="H414" s="152">
        <v>0</v>
      </c>
      <c r="I414" s="152">
        <v>1</v>
      </c>
      <c r="J414" s="202">
        <v>0</v>
      </c>
      <c r="K414" s="156">
        <v>0</v>
      </c>
    </row>
    <row r="415" spans="1:11" ht="12.75" customHeight="1">
      <c r="A415" s="216" t="s">
        <v>322</v>
      </c>
      <c r="B415" s="217"/>
      <c r="C415" s="217"/>
      <c r="D415" s="217"/>
      <c r="E415" s="217"/>
      <c r="F415" s="217"/>
      <c r="G415" s="217"/>
      <c r="H415" s="217"/>
      <c r="I415" s="217"/>
      <c r="J415" s="217"/>
      <c r="K415" s="205"/>
    </row>
    <row r="416" spans="1:11" ht="12.75" customHeight="1">
      <c r="A416" s="218" t="s">
        <v>274</v>
      </c>
      <c r="B416" s="219"/>
      <c r="C416" s="219"/>
      <c r="D416" s="219"/>
      <c r="E416" s="219"/>
      <c r="F416" s="219"/>
      <c r="G416" s="219"/>
      <c r="H416" s="219"/>
      <c r="I416" s="219"/>
      <c r="J416" s="219"/>
      <c r="K416" s="206"/>
    </row>
    <row r="417" spans="1:11" ht="15" customHeight="1">
      <c r="A417" s="134" t="s">
        <v>599</v>
      </c>
      <c r="B417" s="134"/>
      <c r="C417" s="203" t="s">
        <v>323</v>
      </c>
      <c r="D417" s="135"/>
      <c r="E417" s="136" t="s">
        <v>276</v>
      </c>
      <c r="F417" s="137">
        <v>2</v>
      </c>
      <c r="G417" s="137">
        <v>1</v>
      </c>
      <c r="H417" s="137">
        <v>1</v>
      </c>
      <c r="I417" s="137">
        <v>1</v>
      </c>
      <c r="J417" s="165">
        <v>1</v>
      </c>
      <c r="K417" s="143">
        <v>1</v>
      </c>
    </row>
    <row r="418" spans="1:11" ht="15" customHeight="1">
      <c r="A418" s="8" t="s">
        <v>600</v>
      </c>
      <c r="B418" s="8"/>
      <c r="C418" s="15" t="s">
        <v>601</v>
      </c>
      <c r="D418" s="5"/>
      <c r="E418" s="6" t="s">
        <v>276</v>
      </c>
      <c r="F418" s="7"/>
      <c r="G418" s="7"/>
      <c r="H418" s="7">
        <v>1</v>
      </c>
      <c r="I418" s="7">
        <v>0</v>
      </c>
      <c r="J418" s="142">
        <v>0</v>
      </c>
      <c r="K418" s="143">
        <v>0</v>
      </c>
    </row>
    <row r="419" spans="1:11">
      <c r="A419" s="166" t="s">
        <v>112</v>
      </c>
      <c r="B419" s="220"/>
      <c r="C419" s="220"/>
      <c r="D419" s="220"/>
      <c r="E419" s="220"/>
      <c r="F419" s="220"/>
      <c r="G419" s="220"/>
      <c r="H419" s="220"/>
      <c r="I419" s="220"/>
      <c r="J419" s="1361"/>
      <c r="K419" s="1362"/>
    </row>
    <row r="420" spans="1:11" ht="12.75" customHeight="1">
      <c r="A420" s="160" t="s">
        <v>324</v>
      </c>
      <c r="B420" s="161"/>
      <c r="C420" s="161"/>
      <c r="D420" s="161"/>
      <c r="E420" s="161"/>
      <c r="F420" s="161"/>
      <c r="G420" s="161"/>
      <c r="H420" s="161"/>
      <c r="I420" s="161"/>
      <c r="J420" s="161"/>
      <c r="K420" s="215"/>
    </row>
    <row r="421" spans="1:11" ht="12.75" customHeight="1">
      <c r="A421" s="11" t="s">
        <v>10</v>
      </c>
      <c r="B421" s="27"/>
      <c r="C421" s="4" t="s">
        <v>603</v>
      </c>
      <c r="D421" s="27"/>
      <c r="E421" s="6" t="s">
        <v>446</v>
      </c>
      <c r="F421" s="17"/>
      <c r="G421" s="17"/>
      <c r="H421" s="7" t="s">
        <v>11</v>
      </c>
      <c r="I421" s="7">
        <v>30</v>
      </c>
      <c r="J421" s="142">
        <v>50</v>
      </c>
      <c r="K421" s="143">
        <v>30</v>
      </c>
    </row>
    <row r="422" spans="1:11">
      <c r="A422" s="11" t="s">
        <v>602</v>
      </c>
      <c r="B422" s="11"/>
      <c r="C422" s="4" t="s">
        <v>370</v>
      </c>
      <c r="D422" s="5"/>
      <c r="E422" s="6" t="s">
        <v>276</v>
      </c>
      <c r="F422" s="7">
        <v>0</v>
      </c>
      <c r="G422" s="7">
        <v>0</v>
      </c>
      <c r="H422" s="7">
        <v>0</v>
      </c>
      <c r="I422" s="7">
        <v>0</v>
      </c>
      <c r="J422" s="142">
        <v>1</v>
      </c>
      <c r="K422" s="143">
        <v>0</v>
      </c>
    </row>
    <row r="423" spans="1:11">
      <c r="A423" s="11" t="s">
        <v>472</v>
      </c>
      <c r="B423" s="11"/>
      <c r="C423" s="4" t="s">
        <v>473</v>
      </c>
      <c r="D423" s="5"/>
      <c r="E423" s="6" t="s">
        <v>276</v>
      </c>
      <c r="F423" s="7">
        <v>0</v>
      </c>
      <c r="G423" s="7">
        <v>0</v>
      </c>
      <c r="H423" s="7">
        <v>0</v>
      </c>
      <c r="I423" s="7">
        <v>0</v>
      </c>
      <c r="J423" s="142">
        <v>1</v>
      </c>
      <c r="K423" s="143">
        <v>1</v>
      </c>
    </row>
    <row r="424" spans="1:11">
      <c r="A424" s="11" t="s">
        <v>394</v>
      </c>
      <c r="B424" s="11"/>
      <c r="C424" s="4" t="s">
        <v>395</v>
      </c>
      <c r="D424" s="33"/>
      <c r="E424" s="6" t="s">
        <v>276</v>
      </c>
      <c r="F424" s="7"/>
      <c r="G424" s="7">
        <v>1</v>
      </c>
      <c r="H424" s="7">
        <v>1</v>
      </c>
      <c r="I424" s="7">
        <v>1</v>
      </c>
      <c r="J424" s="142">
        <v>1</v>
      </c>
      <c r="K424" s="143">
        <v>1</v>
      </c>
    </row>
    <row r="425" spans="1:11" ht="12.75" customHeight="1">
      <c r="A425" s="160" t="s">
        <v>547</v>
      </c>
      <c r="B425" s="161"/>
      <c r="C425" s="161"/>
      <c r="D425" s="161"/>
      <c r="E425" s="161"/>
      <c r="F425" s="161"/>
      <c r="G425" s="161"/>
      <c r="H425" s="161"/>
      <c r="I425" s="161"/>
      <c r="J425" s="221"/>
      <c r="K425" s="190"/>
    </row>
    <row r="426" spans="1:11">
      <c r="A426" s="12" t="s">
        <v>456</v>
      </c>
      <c r="B426" s="12"/>
      <c r="C426" s="4" t="s">
        <v>457</v>
      </c>
      <c r="D426" s="5"/>
      <c r="E426" s="6" t="s">
        <v>276</v>
      </c>
      <c r="F426" s="7">
        <v>1</v>
      </c>
      <c r="G426" s="7">
        <v>1</v>
      </c>
      <c r="H426" s="7">
        <v>1</v>
      </c>
      <c r="I426" s="7">
        <v>1</v>
      </c>
      <c r="J426" s="142">
        <v>1</v>
      </c>
      <c r="K426" s="143">
        <v>1</v>
      </c>
    </row>
    <row r="427" spans="1:11" ht="14.25" customHeight="1">
      <c r="A427" s="43" t="s">
        <v>369</v>
      </c>
      <c r="B427" s="43"/>
      <c r="C427" s="152" t="s">
        <v>458</v>
      </c>
      <c r="D427" s="133"/>
      <c r="E427" s="153" t="s">
        <v>276</v>
      </c>
      <c r="F427" s="154">
        <v>1</v>
      </c>
      <c r="G427" s="154">
        <v>1</v>
      </c>
      <c r="H427" s="154">
        <v>1</v>
      </c>
      <c r="I427" s="154">
        <v>1</v>
      </c>
      <c r="J427" s="149">
        <v>1</v>
      </c>
      <c r="K427" s="143">
        <v>1</v>
      </c>
    </row>
    <row r="428" spans="1:11" ht="14.25" customHeight="1">
      <c r="A428" s="155" t="s">
        <v>549</v>
      </c>
      <c r="B428" s="155"/>
      <c r="C428" s="156" t="s">
        <v>548</v>
      </c>
      <c r="D428" s="139"/>
      <c r="E428" s="157" t="s">
        <v>446</v>
      </c>
      <c r="F428" s="143"/>
      <c r="G428" s="143"/>
      <c r="H428" s="143">
        <v>100</v>
      </c>
      <c r="I428" s="143">
        <v>100</v>
      </c>
      <c r="J428" s="171">
        <v>100</v>
      </c>
      <c r="K428" s="143">
        <v>100</v>
      </c>
    </row>
    <row r="429" spans="1:11">
      <c r="A429" s="155" t="s">
        <v>79</v>
      </c>
      <c r="B429" s="155"/>
      <c r="C429" s="156" t="s">
        <v>78</v>
      </c>
      <c r="D429" s="139"/>
      <c r="E429" s="157" t="s">
        <v>276</v>
      </c>
      <c r="F429" s="143">
        <v>1</v>
      </c>
      <c r="G429" s="143">
        <v>1</v>
      </c>
      <c r="H429" s="143">
        <v>1</v>
      </c>
      <c r="I429" s="143">
        <v>7</v>
      </c>
      <c r="J429" s="143">
        <v>0</v>
      </c>
      <c r="K429" s="143">
        <v>0</v>
      </c>
    </row>
    <row r="431" spans="1:11">
      <c r="A431" s="26"/>
      <c r="C431" s="3"/>
      <c r="D431" s="3"/>
      <c r="E431" s="3"/>
    </row>
  </sheetData>
  <sheetProtection selectLockedCells="1" selectUnlockedCells="1"/>
  <mergeCells count="131">
    <mergeCell ref="A1:J1"/>
    <mergeCell ref="A9:J9"/>
    <mergeCell ref="A31:J31"/>
    <mergeCell ref="A35:J35"/>
    <mergeCell ref="E55:E58"/>
    <mergeCell ref="A52:J52"/>
    <mergeCell ref="A45:J45"/>
    <mergeCell ref="A49:J49"/>
    <mergeCell ref="A43:J43"/>
    <mergeCell ref="A21:J21"/>
    <mergeCell ref="A28:J28"/>
    <mergeCell ref="A39:J39"/>
    <mergeCell ref="A10:J10"/>
    <mergeCell ref="A11:J11"/>
    <mergeCell ref="A16:J16"/>
    <mergeCell ref="A38:J38"/>
    <mergeCell ref="A17:J17"/>
    <mergeCell ref="A42:J42"/>
    <mergeCell ref="C55:C58"/>
    <mergeCell ref="A60:J60"/>
    <mergeCell ref="A82:J82"/>
    <mergeCell ref="C77:C78"/>
    <mergeCell ref="A80:J80"/>
    <mergeCell ref="A59:J59"/>
    <mergeCell ref="A153:J153"/>
    <mergeCell ref="A164:J164"/>
    <mergeCell ref="A130:J130"/>
    <mergeCell ref="A129:J129"/>
    <mergeCell ref="A125:J125"/>
    <mergeCell ref="A73:J73"/>
    <mergeCell ref="A124:J124"/>
    <mergeCell ref="A126:J126"/>
    <mergeCell ref="A132:J132"/>
    <mergeCell ref="A120:J120"/>
    <mergeCell ref="A122:J122"/>
    <mergeCell ref="A102:A103"/>
    <mergeCell ref="C102:C103"/>
    <mergeCell ref="A119:J119"/>
    <mergeCell ref="C107:C110"/>
    <mergeCell ref="C111:C115"/>
    <mergeCell ref="A101:J101"/>
    <mergeCell ref="A71:J71"/>
    <mergeCell ref="A157:J157"/>
    <mergeCell ref="A158:J158"/>
    <mergeCell ref="A147:J147"/>
    <mergeCell ref="A148:J148"/>
    <mergeCell ref="A142:J142"/>
    <mergeCell ref="A141:J141"/>
    <mergeCell ref="A154:J154"/>
    <mergeCell ref="A140:J140"/>
    <mergeCell ref="A72:J72"/>
    <mergeCell ref="A81:J81"/>
    <mergeCell ref="A179:J179"/>
    <mergeCell ref="A183:J183"/>
    <mergeCell ref="A184:J184"/>
    <mergeCell ref="A170:J170"/>
    <mergeCell ref="A171:J171"/>
    <mergeCell ref="A172:J172"/>
    <mergeCell ref="A180:J180"/>
    <mergeCell ref="A174:J174"/>
    <mergeCell ref="A181:A182"/>
    <mergeCell ref="A175:J175"/>
    <mergeCell ref="A188:J188"/>
    <mergeCell ref="A189:J189"/>
    <mergeCell ref="A198:J198"/>
    <mergeCell ref="A213:J213"/>
    <mergeCell ref="A205:J205"/>
    <mergeCell ref="A204:J204"/>
    <mergeCell ref="A194:J194"/>
    <mergeCell ref="A195:J195"/>
    <mergeCell ref="A247:J247"/>
    <mergeCell ref="A246:J246"/>
    <mergeCell ref="A203:J203"/>
    <mergeCell ref="A237:J237"/>
    <mergeCell ref="A233:J233"/>
    <mergeCell ref="A238:J238"/>
    <mergeCell ref="A245:J245"/>
    <mergeCell ref="A232:J232"/>
    <mergeCell ref="A215:J215"/>
    <mergeCell ref="A212:J212"/>
    <mergeCell ref="A223:J223"/>
    <mergeCell ref="A266:J266"/>
    <mergeCell ref="A270:J270"/>
    <mergeCell ref="A252:J252"/>
    <mergeCell ref="A260:J260"/>
    <mergeCell ref="A251:J251"/>
    <mergeCell ref="A271:J271"/>
    <mergeCell ref="A276:J276"/>
    <mergeCell ref="A277:J277"/>
    <mergeCell ref="A304:J304"/>
    <mergeCell ref="A278:J278"/>
    <mergeCell ref="A282:J282"/>
    <mergeCell ref="A283:J283"/>
    <mergeCell ref="A293:J293"/>
    <mergeCell ref="A306:J306"/>
    <mergeCell ref="A327:J327"/>
    <mergeCell ref="A317:J317"/>
    <mergeCell ref="A302:J302"/>
    <mergeCell ref="A312:J312"/>
    <mergeCell ref="A307:J307"/>
    <mergeCell ref="A308:J308"/>
    <mergeCell ref="A311:J311"/>
    <mergeCell ref="A326:J326"/>
    <mergeCell ref="A370:J370"/>
    <mergeCell ref="A374:J374"/>
    <mergeCell ref="A403:J403"/>
    <mergeCell ref="A336:J336"/>
    <mergeCell ref="A340:J340"/>
    <mergeCell ref="A359:J359"/>
    <mergeCell ref="A349:K349"/>
    <mergeCell ref="A360:J360"/>
    <mergeCell ref="A335:J335"/>
    <mergeCell ref="A342:J342"/>
    <mergeCell ref="A372:J372"/>
    <mergeCell ref="A345:J345"/>
    <mergeCell ref="A356:J356"/>
    <mergeCell ref="A357:J357"/>
    <mergeCell ref="A365:J365"/>
    <mergeCell ref="A352:J352"/>
    <mergeCell ref="A354:J354"/>
    <mergeCell ref="J419:K419"/>
    <mergeCell ref="A375:J375"/>
    <mergeCell ref="A379:J379"/>
    <mergeCell ref="A381:J381"/>
    <mergeCell ref="A400:J400"/>
    <mergeCell ref="A380:J380"/>
    <mergeCell ref="A389:J389"/>
    <mergeCell ref="A399:J399"/>
    <mergeCell ref="A388:J388"/>
    <mergeCell ref="A404:J404"/>
    <mergeCell ref="A407:J407"/>
  </mergeCells>
  <phoneticPr fontId="16" type="noConversion"/>
  <pageMargins left="0.32" right="0.22" top="1.0527777777777778" bottom="0.36" header="0.78749999999999998" footer="0.24"/>
  <pageSetup paperSize="9" firstPageNumber="0" orientation="landscape" r:id="rId1"/>
  <headerFooter alignWithMargins="0"/>
  <ignoredErrors>
    <ignoredError sqref="F165 J232:J233 F159 I239 H165:H168 G232:H233 A232:A233 G310:J310 D226:F229 J412 A224:F224 G237:H238 G241:J241 F242:G242 J237:J239 A237:F241 H361:J361 B232:F234 A242:D242 H421 J167:J168 A226:B229 H412 G165:G168" numberStoredAsText="1"/>
  </ignoredError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apas25"/>
  <dimension ref="A1:H104"/>
  <sheetViews>
    <sheetView zoomScale="130" workbookViewId="0">
      <selection activeCell="D7" sqref="D7"/>
    </sheetView>
  </sheetViews>
  <sheetFormatPr defaultColWidth="9.140625" defaultRowHeight="15.75"/>
  <cols>
    <col min="1" max="1" width="35.85546875" style="56" customWidth="1"/>
    <col min="2" max="2" width="10.42578125" style="56" customWidth="1"/>
    <col min="3" max="5" width="13.140625" style="56" customWidth="1"/>
    <col min="6" max="7" width="12.42578125" style="56" customWidth="1"/>
    <col min="8" max="8" width="10.5703125" style="56" customWidth="1"/>
    <col min="9" max="16384" width="9.140625" style="56"/>
  </cols>
  <sheetData>
    <row r="1" spans="1:6" ht="18" customHeight="1">
      <c r="A1" s="1445" t="s">
        <v>91</v>
      </c>
      <c r="B1" s="1445"/>
      <c r="C1" s="1445"/>
      <c r="D1" s="1445"/>
      <c r="E1" s="1445"/>
      <c r="F1" s="1445"/>
    </row>
    <row r="2" spans="1:6">
      <c r="A2" s="55" t="s">
        <v>628</v>
      </c>
    </row>
    <row r="3" spans="1:6" ht="4.5" customHeight="1">
      <c r="A3" s="57"/>
    </row>
    <row r="4" spans="1:6" ht="31.5">
      <c r="A4" s="74" t="s">
        <v>606</v>
      </c>
      <c r="B4" s="74" t="s">
        <v>614</v>
      </c>
      <c r="C4" s="75" t="s">
        <v>565</v>
      </c>
      <c r="D4" s="75" t="s">
        <v>583</v>
      </c>
      <c r="E4" s="75" t="s">
        <v>566</v>
      </c>
      <c r="F4" s="75" t="s">
        <v>567</v>
      </c>
    </row>
    <row r="5" spans="1:6" ht="15.75" customHeight="1">
      <c r="A5" s="1449" t="s">
        <v>650</v>
      </c>
      <c r="B5" s="58"/>
      <c r="C5" s="61" t="e">
        <f>C6+C7+C11+C12+C13</f>
        <v>#REF!</v>
      </c>
      <c r="D5" s="76" t="e">
        <f>C5*100/11376.608</f>
        <v>#REF!</v>
      </c>
      <c r="E5" s="61" t="e">
        <f>E6+E7+E11+E12+E13+E14</f>
        <v>#REF!</v>
      </c>
      <c r="F5" s="76" t="e">
        <f>E5*100/E37</f>
        <v>#REF!</v>
      </c>
    </row>
    <row r="6" spans="1:6">
      <c r="A6" s="1450"/>
      <c r="B6" s="62">
        <v>1</v>
      </c>
      <c r="C6" s="59" t="e">
        <f>#REF!</f>
        <v>#REF!</v>
      </c>
      <c r="D6" s="77" t="e">
        <f t="shared" ref="D6:D35" si="0">C6*100/11376.608</f>
        <v>#REF!</v>
      </c>
      <c r="E6" s="59" t="e">
        <f>#REF!</f>
        <v>#REF!</v>
      </c>
      <c r="F6" s="77" t="e">
        <f>E6*100/E37</f>
        <v>#REF!</v>
      </c>
    </row>
    <row r="7" spans="1:6">
      <c r="A7" s="1450"/>
      <c r="B7" s="62">
        <v>2</v>
      </c>
      <c r="C7" s="59" t="e">
        <f>C8+C9+C10</f>
        <v>#REF!</v>
      </c>
      <c r="D7" s="77" t="e">
        <f t="shared" si="0"/>
        <v>#REF!</v>
      </c>
      <c r="E7" s="59" t="e">
        <f>E8+E9+E10</f>
        <v>#REF!</v>
      </c>
      <c r="F7" s="77" t="e">
        <f>E7*100/E37</f>
        <v>#REF!</v>
      </c>
    </row>
    <row r="8" spans="1:6">
      <c r="A8" s="1450"/>
      <c r="B8" s="79" t="s">
        <v>106</v>
      </c>
      <c r="C8" s="60" t="e">
        <f>#REF!+#REF!+#REF!+#REF!+#REF!</f>
        <v>#REF!</v>
      </c>
      <c r="D8" s="66" t="e">
        <f t="shared" si="0"/>
        <v>#REF!</v>
      </c>
      <c r="E8" s="60" t="e">
        <f>#REF!+#REF!+#REF!+#REF!+#REF!</f>
        <v>#REF!</v>
      </c>
      <c r="F8" s="159" t="e">
        <f>E8*100/E37</f>
        <v>#REF!</v>
      </c>
    </row>
    <row r="9" spans="1:6">
      <c r="A9" s="1450"/>
      <c r="B9" s="79" t="s">
        <v>107</v>
      </c>
      <c r="C9" s="60" t="e">
        <f>#REF!+#REF!+#REF!+#REF!+#REF!</f>
        <v>#REF!</v>
      </c>
      <c r="D9" s="66" t="e">
        <f t="shared" si="0"/>
        <v>#REF!</v>
      </c>
      <c r="E9" s="60" t="e">
        <f>#REF!+#REF!+#REF!+#REF!+#REF!</f>
        <v>#REF!</v>
      </c>
      <c r="F9" s="159" t="e">
        <f>E9*100/E37</f>
        <v>#REF!</v>
      </c>
    </row>
    <row r="10" spans="1:6">
      <c r="A10" s="1450"/>
      <c r="B10" s="79" t="s">
        <v>108</v>
      </c>
      <c r="C10" s="60" t="e">
        <f>#REF!+#REF!+#REF!+#REF!+#REF!</f>
        <v>#REF!</v>
      </c>
      <c r="D10" s="66" t="e">
        <f t="shared" si="0"/>
        <v>#REF!</v>
      </c>
      <c r="E10" s="60" t="e">
        <f>#REF!+#REF!+#REF!+#REF!+#REF!</f>
        <v>#REF!</v>
      </c>
      <c r="F10" s="159" t="e">
        <f>E10*100/E37</f>
        <v>#REF!</v>
      </c>
    </row>
    <row r="11" spans="1:6">
      <c r="A11" s="1450"/>
      <c r="B11" s="62">
        <v>3</v>
      </c>
      <c r="C11" s="59" t="e">
        <f>#REF!</f>
        <v>#REF!</v>
      </c>
      <c r="D11" s="77" t="e">
        <f t="shared" si="0"/>
        <v>#REF!</v>
      </c>
      <c r="E11" s="59" t="e">
        <f>#REF!</f>
        <v>#REF!</v>
      </c>
      <c r="F11" s="77" t="e">
        <f>E11*100/E37</f>
        <v>#REF!</v>
      </c>
    </row>
    <row r="12" spans="1:6">
      <c r="A12" s="1450"/>
      <c r="B12" s="62">
        <v>4</v>
      </c>
      <c r="C12" s="59" t="e">
        <f>#REF!</f>
        <v>#REF!</v>
      </c>
      <c r="D12" s="77" t="e">
        <f t="shared" si="0"/>
        <v>#REF!</v>
      </c>
      <c r="E12" s="59" t="e">
        <f>#REF!+#REF!</f>
        <v>#REF!</v>
      </c>
      <c r="F12" s="77" t="e">
        <f>E12*100/E37</f>
        <v>#REF!</v>
      </c>
    </row>
    <row r="13" spans="1:6">
      <c r="A13" s="1450"/>
      <c r="B13" s="62">
        <v>6</v>
      </c>
      <c r="C13" s="59" t="e">
        <f>#REF!</f>
        <v>#REF!</v>
      </c>
      <c r="D13" s="77" t="e">
        <f t="shared" si="0"/>
        <v>#REF!</v>
      </c>
      <c r="E13" s="59" t="e">
        <f>#REF!</f>
        <v>#REF!</v>
      </c>
      <c r="F13" s="77" t="e">
        <f>E13*100/E37</f>
        <v>#REF!</v>
      </c>
    </row>
    <row r="14" spans="1:6">
      <c r="A14" s="1451"/>
      <c r="B14" s="62">
        <v>9</v>
      </c>
      <c r="C14" s="59"/>
      <c r="D14" s="77"/>
      <c r="E14" s="59" t="e">
        <f>#REF!</f>
        <v>#REF!</v>
      </c>
      <c r="F14" s="77" t="e">
        <f>E14*100/E37</f>
        <v>#REF!</v>
      </c>
    </row>
    <row r="15" spans="1:6">
      <c r="A15" s="1446" t="s">
        <v>109</v>
      </c>
      <c r="B15" s="62"/>
      <c r="C15" s="61" t="e">
        <f>C16+C19</f>
        <v>#REF!</v>
      </c>
      <c r="D15" s="76" t="e">
        <f>C15*100/11376.608</f>
        <v>#REF!</v>
      </c>
      <c r="E15" s="61" t="e">
        <f>E16+E19</f>
        <v>#REF!</v>
      </c>
      <c r="F15" s="76" t="e">
        <f>E15*100/E37</f>
        <v>#REF!</v>
      </c>
    </row>
    <row r="16" spans="1:6">
      <c r="A16" s="1447"/>
      <c r="B16" s="62">
        <v>2</v>
      </c>
      <c r="C16" s="59" t="e">
        <f>C17+C18</f>
        <v>#REF!</v>
      </c>
      <c r="D16" s="77" t="e">
        <f t="shared" si="0"/>
        <v>#REF!</v>
      </c>
      <c r="E16" s="59" t="e">
        <f>E17+E18</f>
        <v>#REF!</v>
      </c>
      <c r="F16" s="77" t="e">
        <f>E16*100/E37</f>
        <v>#REF!</v>
      </c>
    </row>
    <row r="17" spans="1:6">
      <c r="A17" s="1447"/>
      <c r="B17" s="79" t="s">
        <v>107</v>
      </c>
      <c r="C17" s="60" t="e">
        <f>#REF!+#REF!+#REF!+#REF!+#REF!</f>
        <v>#REF!</v>
      </c>
      <c r="D17" s="66" t="e">
        <f t="shared" si="0"/>
        <v>#REF!</v>
      </c>
      <c r="E17" s="60" t="e">
        <f>#REF!+#REF!+#REF!+#REF!+#REF!</f>
        <v>#REF!</v>
      </c>
      <c r="F17" s="159" t="e">
        <f>E17*100/E37</f>
        <v>#REF!</v>
      </c>
    </row>
    <row r="18" spans="1:6">
      <c r="A18" s="1447"/>
      <c r="B18" s="79" t="s">
        <v>108</v>
      </c>
      <c r="C18" s="60" t="e">
        <f>#REF!+#REF!</f>
        <v>#REF!</v>
      </c>
      <c r="D18" s="66" t="e">
        <f t="shared" si="0"/>
        <v>#REF!</v>
      </c>
      <c r="E18" s="60" t="e">
        <f>#REF!+#REF!+#REF!</f>
        <v>#REF!</v>
      </c>
      <c r="F18" s="159" t="e">
        <f>E18*100/E37</f>
        <v>#REF!</v>
      </c>
    </row>
    <row r="19" spans="1:6">
      <c r="A19" s="1448"/>
      <c r="B19" s="62">
        <v>3</v>
      </c>
      <c r="C19" s="59" t="e">
        <f>#REF!</f>
        <v>#REF!</v>
      </c>
      <c r="D19" s="77" t="e">
        <f>C19*100/11376.608</f>
        <v>#REF!</v>
      </c>
      <c r="E19" s="59" t="e">
        <f>#REF!</f>
        <v>#REF!</v>
      </c>
      <c r="F19" s="77" t="e">
        <f>E19*100/E37</f>
        <v>#REF!</v>
      </c>
    </row>
    <row r="20" spans="1:6" ht="31.5">
      <c r="A20" s="63" t="s">
        <v>569</v>
      </c>
      <c r="B20" s="62">
        <v>1</v>
      </c>
      <c r="C20" s="61" t="e">
        <f>#REF!</f>
        <v>#REF!</v>
      </c>
      <c r="D20" s="77" t="e">
        <f t="shared" si="0"/>
        <v>#REF!</v>
      </c>
      <c r="E20" s="61" t="e">
        <f>#REF!</f>
        <v>#REF!</v>
      </c>
      <c r="F20" s="77" t="e">
        <f>E20*100/E37</f>
        <v>#REF!</v>
      </c>
    </row>
    <row r="21" spans="1:6" ht="31.5">
      <c r="A21" s="63" t="s">
        <v>568</v>
      </c>
      <c r="B21" s="62">
        <v>6</v>
      </c>
      <c r="C21" s="61" t="e">
        <f>#REF!</f>
        <v>#REF!</v>
      </c>
      <c r="D21" s="77" t="e">
        <f t="shared" si="0"/>
        <v>#REF!</v>
      </c>
      <c r="E21" s="61" t="e">
        <f>#REF!</f>
        <v>#REF!</v>
      </c>
      <c r="F21" s="77" t="e">
        <f>E21*100/E37</f>
        <v>#REF!</v>
      </c>
    </row>
    <row r="22" spans="1:6" ht="31.5">
      <c r="A22" s="63" t="s">
        <v>93</v>
      </c>
      <c r="B22" s="62">
        <v>4</v>
      </c>
      <c r="C22" s="61" t="e">
        <f>#REF!+#REF!</f>
        <v>#REF!</v>
      </c>
      <c r="D22" s="77" t="e">
        <f t="shared" si="0"/>
        <v>#REF!</v>
      </c>
      <c r="E22" s="61" t="e">
        <f>#REF!+#REF!</f>
        <v>#REF!</v>
      </c>
      <c r="F22" s="77" t="e">
        <f>E22*100/E37</f>
        <v>#REF!</v>
      </c>
    </row>
    <row r="23" spans="1:6" ht="31.5">
      <c r="A23" s="63" t="s">
        <v>105</v>
      </c>
      <c r="B23" s="62">
        <v>1</v>
      </c>
      <c r="C23" s="61" t="e">
        <f>#REF!</f>
        <v>#REF!</v>
      </c>
      <c r="D23" s="77" t="e">
        <f t="shared" si="0"/>
        <v>#REF!</v>
      </c>
      <c r="E23" s="61" t="e">
        <f>#REF!</f>
        <v>#REF!</v>
      </c>
      <c r="F23" s="77" t="e">
        <f>E23*100/E37</f>
        <v>#REF!</v>
      </c>
    </row>
    <row r="24" spans="1:6" ht="31.5">
      <c r="A24" s="63" t="s">
        <v>123</v>
      </c>
      <c r="B24" s="62">
        <v>1</v>
      </c>
      <c r="C24" s="61" t="e">
        <f>#REF!</f>
        <v>#REF!</v>
      </c>
      <c r="D24" s="77" t="e">
        <f t="shared" si="0"/>
        <v>#REF!</v>
      </c>
      <c r="E24" s="61" t="e">
        <f>#REF!</f>
        <v>#REF!</v>
      </c>
      <c r="F24" s="77" t="e">
        <f>E24*100/E37</f>
        <v>#REF!</v>
      </c>
    </row>
    <row r="25" spans="1:6" ht="46.5" customHeight="1">
      <c r="A25" s="63" t="s">
        <v>666</v>
      </c>
      <c r="B25" s="62">
        <v>5</v>
      </c>
      <c r="C25" s="61" t="e">
        <f>#REF!</f>
        <v>#REF!</v>
      </c>
      <c r="D25" s="77" t="e">
        <f t="shared" si="0"/>
        <v>#REF!</v>
      </c>
      <c r="E25" s="61" t="e">
        <f>#REF!</f>
        <v>#REF!</v>
      </c>
      <c r="F25" s="77" t="e">
        <f>E25*100/E37</f>
        <v>#REF!</v>
      </c>
    </row>
    <row r="26" spans="1:6" ht="32.25" customHeight="1">
      <c r="A26" s="63" t="s">
        <v>243</v>
      </c>
      <c r="B26" s="62">
        <v>8</v>
      </c>
      <c r="C26" s="58" t="e">
        <f>#REF!</f>
        <v>#REF!</v>
      </c>
      <c r="D26" s="77" t="e">
        <f t="shared" si="0"/>
        <v>#REF!</v>
      </c>
      <c r="E26" s="61" t="e">
        <f>#REF!</f>
        <v>#REF!</v>
      </c>
      <c r="F26" s="77" t="e">
        <f>E26*100/E37</f>
        <v>#REF!</v>
      </c>
    </row>
    <row r="27" spans="1:6" ht="32.25" customHeight="1">
      <c r="A27" s="63" t="s">
        <v>94</v>
      </c>
      <c r="B27" s="62">
        <v>8</v>
      </c>
      <c r="C27" s="61" t="e">
        <f>#REF!</f>
        <v>#REF!</v>
      </c>
      <c r="D27" s="77" t="e">
        <f t="shared" si="0"/>
        <v>#REF!</v>
      </c>
      <c r="E27" s="61" t="e">
        <f>#REF!+#REF!+#REF!+#REF!</f>
        <v>#REF!</v>
      </c>
      <c r="F27" s="77" t="e">
        <f>E27*100/E37</f>
        <v>#REF!</v>
      </c>
    </row>
    <row r="28" spans="1:6" ht="31.5">
      <c r="A28" s="63" t="s">
        <v>627</v>
      </c>
      <c r="B28" s="62">
        <v>9</v>
      </c>
      <c r="C28" s="61">
        <v>40</v>
      </c>
      <c r="D28" s="77">
        <f t="shared" si="0"/>
        <v>0.35159864873607316</v>
      </c>
      <c r="E28" s="61" t="e">
        <f>#REF!</f>
        <v>#REF!</v>
      </c>
      <c r="F28" s="77" t="e">
        <f>E28*100/E37</f>
        <v>#REF!</v>
      </c>
    </row>
    <row r="29" spans="1:6" ht="31.5">
      <c r="A29" s="63" t="s">
        <v>612</v>
      </c>
      <c r="B29" s="62">
        <v>10</v>
      </c>
      <c r="C29" s="58" t="e">
        <f>#REF!</f>
        <v>#REF!</v>
      </c>
      <c r="D29" s="77" t="e">
        <f t="shared" si="0"/>
        <v>#REF!</v>
      </c>
      <c r="E29" s="61" t="e">
        <f>#REF!</f>
        <v>#REF!</v>
      </c>
      <c r="F29" s="77" t="e">
        <f>E29*100/E37</f>
        <v>#REF!</v>
      </c>
    </row>
    <row r="30" spans="1:6">
      <c r="A30" s="63" t="s">
        <v>710</v>
      </c>
      <c r="B30" s="62">
        <v>10</v>
      </c>
      <c r="C30" s="58" t="e">
        <f>#REF!+#REF!</f>
        <v>#REF!</v>
      </c>
      <c r="D30" s="77" t="e">
        <f t="shared" si="0"/>
        <v>#REF!</v>
      </c>
      <c r="E30" s="58" t="e">
        <f>#REF!+#REF!+#REF!+'Lesu analize'!BR351</f>
        <v>#REF!</v>
      </c>
      <c r="F30" s="77" t="e">
        <f>E30*100/E37</f>
        <v>#REF!</v>
      </c>
    </row>
    <row r="31" spans="1:6" ht="31.5">
      <c r="A31" s="63" t="s">
        <v>413</v>
      </c>
      <c r="B31" s="62">
        <v>10</v>
      </c>
      <c r="C31" s="61" t="e">
        <f>#REF!</f>
        <v>#REF!</v>
      </c>
      <c r="D31" s="77" t="e">
        <f t="shared" si="0"/>
        <v>#REF!</v>
      </c>
      <c r="E31" s="61" t="e">
        <f>#REF!</f>
        <v>#REF!</v>
      </c>
      <c r="F31" s="77" t="e">
        <f>E31*100/E37</f>
        <v>#REF!</v>
      </c>
    </row>
    <row r="32" spans="1:6">
      <c r="A32" s="63" t="s">
        <v>711</v>
      </c>
      <c r="B32" s="62">
        <v>10</v>
      </c>
      <c r="C32" s="61" t="e">
        <f>#REF!</f>
        <v>#REF!</v>
      </c>
      <c r="D32" s="77" t="e">
        <f t="shared" si="0"/>
        <v>#REF!</v>
      </c>
      <c r="E32" s="61" t="e">
        <f>#REF!</f>
        <v>#REF!</v>
      </c>
      <c r="F32" s="77" t="e">
        <f>E32*100/E37</f>
        <v>#REF!</v>
      </c>
    </row>
    <row r="33" spans="1:6">
      <c r="A33" s="63" t="s">
        <v>414</v>
      </c>
      <c r="B33" s="62">
        <v>10</v>
      </c>
      <c r="C33" s="61" t="e">
        <f>#REF!</f>
        <v>#REF!</v>
      </c>
      <c r="D33" s="77" t="e">
        <f t="shared" si="0"/>
        <v>#REF!</v>
      </c>
      <c r="E33" s="61" t="e">
        <f>#REF!</f>
        <v>#REF!</v>
      </c>
      <c r="F33" s="77" t="e">
        <f>E33*100/E37</f>
        <v>#REF!</v>
      </c>
    </row>
    <row r="34" spans="1:6" ht="27.75" customHeight="1">
      <c r="A34" s="63" t="s">
        <v>502</v>
      </c>
      <c r="B34" s="62">
        <v>10</v>
      </c>
      <c r="C34" s="61" t="e">
        <f>#REF!</f>
        <v>#REF!</v>
      </c>
      <c r="D34" s="77" t="e">
        <f t="shared" si="0"/>
        <v>#REF!</v>
      </c>
      <c r="E34" s="61" t="e">
        <f>#REF!+#REF!</f>
        <v>#REF!</v>
      </c>
      <c r="F34" s="77" t="e">
        <f>E34*100/E37</f>
        <v>#REF!</v>
      </c>
    </row>
    <row r="35" spans="1:6" ht="32.25" thickBot="1">
      <c r="A35" s="63" t="s">
        <v>86</v>
      </c>
      <c r="B35" s="62">
        <v>10</v>
      </c>
      <c r="C35" s="64" t="e">
        <f>#REF!</f>
        <v>#REF!</v>
      </c>
      <c r="D35" s="77" t="e">
        <f t="shared" si="0"/>
        <v>#REF!</v>
      </c>
      <c r="E35" s="64" t="e">
        <f>#REF!</f>
        <v>#REF!</v>
      </c>
      <c r="F35" s="77" t="e">
        <f>E35*100/E37</f>
        <v>#REF!</v>
      </c>
    </row>
    <row r="36" spans="1:6" ht="16.5" thickBot="1">
      <c r="C36" s="65" t="e">
        <f>C5+C15+C20+C21+C22+C23+C24+C25+C26+C27+C28+C29+C30+C31+C32+C33+C34+C35</f>
        <v>#REF!</v>
      </c>
      <c r="D36" s="67" t="e">
        <f>C36*100/11376.608</f>
        <v>#REF!</v>
      </c>
      <c r="E36" s="65" t="e">
        <f>E5+E15+E20+E21+E22+E23+E24+E25+E26+E27+E28+E29+E30+E31+E32+E33+E34+E35</f>
        <v>#REF!</v>
      </c>
      <c r="F36" s="67" t="e">
        <f>E36*100/E37</f>
        <v>#REF!</v>
      </c>
    </row>
    <row r="37" spans="1:6" ht="15.75" customHeight="1">
      <c r="C37" s="158">
        <v>11376.608</v>
      </c>
      <c r="D37" s="158"/>
      <c r="E37" s="158">
        <v>11750.228999999999</v>
      </c>
    </row>
    <row r="38" spans="1:6" s="84" customFormat="1" ht="11.25">
      <c r="A38" s="80" t="e">
        <f>#REF!</f>
        <v>#REF!</v>
      </c>
      <c r="B38" s="81">
        <v>1</v>
      </c>
      <c r="C38" s="82" t="e">
        <f>#REF!</f>
        <v>#REF!</v>
      </c>
      <c r="D38" s="83" t="e">
        <f>C38*100/11376.608</f>
        <v>#REF!</v>
      </c>
      <c r="E38" s="82" t="e">
        <f>#REF!</f>
        <v>#REF!</v>
      </c>
      <c r="F38" s="83" t="e">
        <f>E38*100/E48</f>
        <v>#REF!</v>
      </c>
    </row>
    <row r="39" spans="1:6" s="84" customFormat="1" ht="11.25">
      <c r="A39" s="80" t="e">
        <f>#REF!</f>
        <v>#REF!</v>
      </c>
      <c r="B39" s="81">
        <v>2</v>
      </c>
      <c r="C39" s="82" t="e">
        <f>#REF!</f>
        <v>#REF!</v>
      </c>
      <c r="D39" s="83" t="e">
        <f t="shared" ref="D39:D47" si="1">C39*100/11376.608</f>
        <v>#REF!</v>
      </c>
      <c r="E39" s="82" t="e">
        <f>#REF!</f>
        <v>#REF!</v>
      </c>
      <c r="F39" s="83" t="e">
        <f>E39*100/E48</f>
        <v>#REF!</v>
      </c>
    </row>
    <row r="40" spans="1:6" s="84" customFormat="1" ht="11.25">
      <c r="A40" s="80" t="e">
        <f>#REF!</f>
        <v>#REF!</v>
      </c>
      <c r="B40" s="81">
        <v>3</v>
      </c>
      <c r="C40" s="82" t="e">
        <f>#REF!</f>
        <v>#REF!</v>
      </c>
      <c r="D40" s="83" t="e">
        <f t="shared" si="1"/>
        <v>#REF!</v>
      </c>
      <c r="E40" s="82" t="e">
        <f>#REF!</f>
        <v>#REF!</v>
      </c>
      <c r="F40" s="83" t="e">
        <f>E40*100/E48</f>
        <v>#REF!</v>
      </c>
    </row>
    <row r="41" spans="1:6" s="84" customFormat="1" ht="11.25">
      <c r="A41" s="80" t="e">
        <f>#REF!</f>
        <v>#REF!</v>
      </c>
      <c r="B41" s="81">
        <v>4</v>
      </c>
      <c r="C41" s="82" t="e">
        <f>#REF!</f>
        <v>#REF!</v>
      </c>
      <c r="D41" s="83" t="e">
        <f t="shared" si="1"/>
        <v>#REF!</v>
      </c>
      <c r="E41" s="82" t="e">
        <f>#REF!</f>
        <v>#REF!</v>
      </c>
      <c r="F41" s="83" t="e">
        <f>E41*100/E48</f>
        <v>#REF!</v>
      </c>
    </row>
    <row r="42" spans="1:6" s="84" customFormat="1" ht="11.25">
      <c r="A42" s="80" t="e">
        <f>#REF!</f>
        <v>#REF!</v>
      </c>
      <c r="B42" s="81">
        <v>5</v>
      </c>
      <c r="C42" s="82" t="e">
        <f>#REF!</f>
        <v>#REF!</v>
      </c>
      <c r="D42" s="83" t="e">
        <f t="shared" si="1"/>
        <v>#REF!</v>
      </c>
      <c r="E42" s="82" t="e">
        <f>#REF!</f>
        <v>#REF!</v>
      </c>
      <c r="F42" s="83" t="e">
        <f>E42*100/E48</f>
        <v>#REF!</v>
      </c>
    </row>
    <row r="43" spans="1:6" s="84" customFormat="1" ht="16.5" customHeight="1">
      <c r="A43" s="80" t="e">
        <f>#REF!</f>
        <v>#REF!</v>
      </c>
      <c r="B43" s="81">
        <v>6</v>
      </c>
      <c r="C43" s="82" t="e">
        <f>#REF!</f>
        <v>#REF!</v>
      </c>
      <c r="D43" s="83" t="e">
        <f t="shared" si="1"/>
        <v>#REF!</v>
      </c>
      <c r="E43" s="82" t="e">
        <f>#REF!</f>
        <v>#REF!</v>
      </c>
      <c r="F43" s="83" t="e">
        <f>E43*100/E48</f>
        <v>#REF!</v>
      </c>
    </row>
    <row r="44" spans="1:6" s="84" customFormat="1" ht="11.25">
      <c r="A44" s="80" t="e">
        <f>#REF!</f>
        <v>#REF!</v>
      </c>
      <c r="B44" s="81">
        <v>7</v>
      </c>
      <c r="C44" s="82" t="e">
        <f>#REF!</f>
        <v>#REF!</v>
      </c>
      <c r="D44" s="83" t="e">
        <f t="shared" si="1"/>
        <v>#REF!</v>
      </c>
      <c r="E44" s="82" t="e">
        <f>#REF!</f>
        <v>#REF!</v>
      </c>
      <c r="F44" s="83" t="e">
        <f>E44*100/E48</f>
        <v>#REF!</v>
      </c>
    </row>
    <row r="45" spans="1:6" s="84" customFormat="1" ht="11.25">
      <c r="A45" s="80" t="e">
        <f>#REF!</f>
        <v>#REF!</v>
      </c>
      <c r="B45" s="81">
        <v>8</v>
      </c>
      <c r="C45" s="82" t="e">
        <f>#REF!</f>
        <v>#REF!</v>
      </c>
      <c r="D45" s="83" t="e">
        <f t="shared" si="1"/>
        <v>#REF!</v>
      </c>
      <c r="E45" s="82" t="e">
        <f>#REF!</f>
        <v>#REF!</v>
      </c>
      <c r="F45" s="83" t="e">
        <f>E45*100/E48</f>
        <v>#REF!</v>
      </c>
    </row>
    <row r="46" spans="1:6" s="84" customFormat="1" ht="11.25">
      <c r="A46" s="80" t="e">
        <f>#REF!</f>
        <v>#REF!</v>
      </c>
      <c r="B46" s="81">
        <v>9</v>
      </c>
      <c r="C46" s="82" t="e">
        <f>#REF!</f>
        <v>#REF!</v>
      </c>
      <c r="D46" s="83" t="e">
        <f t="shared" si="1"/>
        <v>#REF!</v>
      </c>
      <c r="E46" s="82" t="e">
        <f>#REF!</f>
        <v>#REF!</v>
      </c>
      <c r="F46" s="83" t="e">
        <f>E46*100/E48</f>
        <v>#REF!</v>
      </c>
    </row>
    <row r="47" spans="1:6" s="84" customFormat="1" ht="15" customHeight="1" thickBot="1">
      <c r="A47" s="80" t="e">
        <f>#REF!</f>
        <v>#REF!</v>
      </c>
      <c r="B47" s="81">
        <v>10</v>
      </c>
      <c r="C47" s="85" t="e">
        <f>#REF!</f>
        <v>#REF!</v>
      </c>
      <c r="D47" s="83" t="e">
        <f t="shared" si="1"/>
        <v>#REF!</v>
      </c>
      <c r="E47" s="85" t="e">
        <f>#REF!</f>
        <v>#REF!</v>
      </c>
      <c r="F47" s="83" t="e">
        <f>E47*100/E48</f>
        <v>#REF!</v>
      </c>
    </row>
    <row r="48" spans="1:6" s="84" customFormat="1" ht="12" thickBot="1">
      <c r="C48" s="86" t="e">
        <f>SUM(C38:C47)</f>
        <v>#REF!</v>
      </c>
      <c r="D48" s="87" t="e">
        <f>SUM(D38:D47)</f>
        <v>#REF!</v>
      </c>
      <c r="E48" s="86" t="e">
        <f>SUM(E38:E47)</f>
        <v>#REF!</v>
      </c>
      <c r="F48" s="87" t="e">
        <f>SUM(F38:F47)</f>
        <v>#REF!</v>
      </c>
    </row>
    <row r="53" spans="1:8" ht="27">
      <c r="A53" s="96" t="s">
        <v>516</v>
      </c>
      <c r="B53" s="100">
        <v>2015</v>
      </c>
      <c r="C53" s="100">
        <v>2016</v>
      </c>
      <c r="D53" s="100" t="s">
        <v>360</v>
      </c>
      <c r="E53" s="100" t="s">
        <v>356</v>
      </c>
      <c r="F53" s="101" t="s">
        <v>357</v>
      </c>
      <c r="G53" s="102" t="s">
        <v>358</v>
      </c>
      <c r="H53" s="102" t="s">
        <v>359</v>
      </c>
    </row>
    <row r="54" spans="1:8">
      <c r="A54" s="97" t="s">
        <v>415</v>
      </c>
      <c r="B54" s="61" t="e">
        <f>#REF!</f>
        <v>#REF!</v>
      </c>
      <c r="C54" s="61" t="e">
        <f>#REF!</f>
        <v>#REF!</v>
      </c>
      <c r="D54" s="91" t="e">
        <f>C54-B54</f>
        <v>#REF!</v>
      </c>
      <c r="E54" s="92" t="e">
        <f>(C54*100/B54-100)/100</f>
        <v>#REF!</v>
      </c>
      <c r="F54" s="93">
        <v>550</v>
      </c>
      <c r="G54" s="77" t="e">
        <f t="shared" ref="G54:G59" si="2">B54/F54</f>
        <v>#REF!</v>
      </c>
      <c r="H54" s="104" t="e">
        <f t="shared" ref="H54:H59" si="3">C54/F54</f>
        <v>#REF!</v>
      </c>
    </row>
    <row r="55" spans="1:8">
      <c r="A55" s="97" t="s">
        <v>564</v>
      </c>
      <c r="B55" s="61" t="e">
        <f>#REF!</f>
        <v>#REF!</v>
      </c>
      <c r="C55" s="61" t="e">
        <f>#REF!</f>
        <v>#REF!</v>
      </c>
      <c r="D55" s="91" t="e">
        <f t="shared" ref="D55:D65" si="4">C55-B55</f>
        <v>#REF!</v>
      </c>
      <c r="E55" s="92" t="e">
        <f t="shared" ref="E55:E72" si="5">(C55*100/B55-100)/100</f>
        <v>#REF!</v>
      </c>
      <c r="F55" s="94">
        <v>327</v>
      </c>
      <c r="G55" s="77" t="e">
        <f t="shared" si="2"/>
        <v>#REF!</v>
      </c>
      <c r="H55" s="103" t="e">
        <f t="shared" si="3"/>
        <v>#REF!</v>
      </c>
    </row>
    <row r="56" spans="1:8">
      <c r="A56" s="97" t="s">
        <v>416</v>
      </c>
      <c r="B56" s="61" t="e">
        <f>#REF!</f>
        <v>#REF!</v>
      </c>
      <c r="C56" s="61" t="e">
        <f>#REF!</f>
        <v>#REF!</v>
      </c>
      <c r="D56" s="91" t="e">
        <f t="shared" si="4"/>
        <v>#REF!</v>
      </c>
      <c r="E56" s="92" t="e">
        <f t="shared" si="5"/>
        <v>#REF!</v>
      </c>
      <c r="F56" s="93">
        <v>394</v>
      </c>
      <c r="G56" s="77" t="e">
        <f t="shared" si="2"/>
        <v>#REF!</v>
      </c>
      <c r="H56" s="77" t="e">
        <f t="shared" si="3"/>
        <v>#REF!</v>
      </c>
    </row>
    <row r="57" spans="1:8">
      <c r="A57" s="97" t="s">
        <v>417</v>
      </c>
      <c r="B57" s="61" t="e">
        <f>#REF!</f>
        <v>#REF!</v>
      </c>
      <c r="C57" s="61" t="e">
        <f>#REF!</f>
        <v>#REF!</v>
      </c>
      <c r="D57" s="91" t="e">
        <f t="shared" si="4"/>
        <v>#REF!</v>
      </c>
      <c r="E57" s="92" t="e">
        <f t="shared" si="5"/>
        <v>#REF!</v>
      </c>
      <c r="F57" s="94">
        <v>421</v>
      </c>
      <c r="G57" s="77" t="e">
        <f t="shared" si="2"/>
        <v>#REF!</v>
      </c>
      <c r="H57" s="77" t="e">
        <f t="shared" si="3"/>
        <v>#REF!</v>
      </c>
    </row>
    <row r="58" spans="1:8" ht="16.5" thickBot="1">
      <c r="A58" s="110" t="s">
        <v>418</v>
      </c>
      <c r="B58" s="64" t="e">
        <f>#REF!</f>
        <v>#REF!</v>
      </c>
      <c r="C58" s="64" t="e">
        <f>#REF!</f>
        <v>#REF!</v>
      </c>
      <c r="D58" s="111" t="e">
        <f t="shared" si="4"/>
        <v>#REF!</v>
      </c>
      <c r="E58" s="107" t="e">
        <f t="shared" si="5"/>
        <v>#REF!</v>
      </c>
      <c r="F58" s="112">
        <v>234</v>
      </c>
      <c r="G58" s="108" t="e">
        <f t="shared" si="2"/>
        <v>#REF!</v>
      </c>
      <c r="H58" s="108" t="e">
        <f t="shared" si="3"/>
        <v>#REF!</v>
      </c>
    </row>
    <row r="59" spans="1:8" ht="16.5" thickBot="1">
      <c r="A59" s="119" t="s">
        <v>363</v>
      </c>
      <c r="B59" s="113" t="e">
        <f>SUM(B54:B58)</f>
        <v>#REF!</v>
      </c>
      <c r="C59" s="113" t="e">
        <f>SUM(C54:C58)</f>
        <v>#REF!</v>
      </c>
      <c r="D59" s="114" t="e">
        <f>SUM(D54:D58)</f>
        <v>#REF!</v>
      </c>
      <c r="E59" s="115" t="e">
        <f>(C59*100/B59-100)/100</f>
        <v>#REF!</v>
      </c>
      <c r="F59" s="116">
        <f>SUM(F54:F58)</f>
        <v>1926</v>
      </c>
      <c r="G59" s="117" t="e">
        <f t="shared" si="2"/>
        <v>#REF!</v>
      </c>
      <c r="H59" s="118" t="e">
        <f t="shared" si="3"/>
        <v>#REF!</v>
      </c>
    </row>
    <row r="60" spans="1:8">
      <c r="A60" s="98"/>
      <c r="B60" s="89"/>
      <c r="C60" s="89"/>
      <c r="D60" s="105"/>
      <c r="E60" s="90"/>
    </row>
    <row r="61" spans="1:8">
      <c r="A61" s="97" t="s">
        <v>419</v>
      </c>
      <c r="B61" s="61" t="e">
        <f>#REF!+#REF!</f>
        <v>#REF!</v>
      </c>
      <c r="C61" s="61" t="e">
        <f>#REF!+#REF!</f>
        <v>#REF!</v>
      </c>
      <c r="D61" s="91" t="e">
        <f t="shared" si="4"/>
        <v>#REF!</v>
      </c>
      <c r="E61" s="92" t="e">
        <f t="shared" si="5"/>
        <v>#REF!</v>
      </c>
      <c r="F61" s="93">
        <v>161</v>
      </c>
      <c r="G61" s="77" t="e">
        <f t="shared" ref="G61:G66" si="6">B61/F61</f>
        <v>#REF!</v>
      </c>
      <c r="H61" s="103" t="e">
        <f t="shared" ref="H61:H66" si="7">C61/F61</f>
        <v>#REF!</v>
      </c>
    </row>
    <row r="62" spans="1:8">
      <c r="A62" s="97" t="s">
        <v>420</v>
      </c>
      <c r="B62" s="61" t="e">
        <f>#REF!+#REF!</f>
        <v>#REF!</v>
      </c>
      <c r="C62" s="61" t="e">
        <f>#REF!+#REF!</f>
        <v>#REF!</v>
      </c>
      <c r="D62" s="91" t="e">
        <f t="shared" si="4"/>
        <v>#REF!</v>
      </c>
      <c r="E62" s="92" t="e">
        <f t="shared" si="5"/>
        <v>#REF!</v>
      </c>
      <c r="F62" s="93">
        <v>203</v>
      </c>
      <c r="G62" s="77" t="e">
        <f t="shared" si="6"/>
        <v>#REF!</v>
      </c>
      <c r="H62" s="104" t="e">
        <f t="shared" si="7"/>
        <v>#REF!</v>
      </c>
    </row>
    <row r="63" spans="1:8">
      <c r="A63" s="97" t="s">
        <v>421</v>
      </c>
      <c r="B63" s="61" t="e">
        <f>#REF!+#REF!</f>
        <v>#REF!</v>
      </c>
      <c r="C63" s="61" t="e">
        <f>#REF!+#REF!</f>
        <v>#REF!</v>
      </c>
      <c r="D63" s="91" t="e">
        <f t="shared" si="4"/>
        <v>#REF!</v>
      </c>
      <c r="E63" s="92" t="e">
        <f t="shared" si="5"/>
        <v>#REF!</v>
      </c>
      <c r="F63" s="93">
        <v>195</v>
      </c>
      <c r="G63" s="77" t="e">
        <f t="shared" si="6"/>
        <v>#REF!</v>
      </c>
      <c r="H63" s="77" t="e">
        <f t="shared" si="7"/>
        <v>#REF!</v>
      </c>
    </row>
    <row r="64" spans="1:8">
      <c r="A64" s="97" t="s">
        <v>422</v>
      </c>
      <c r="B64" s="61" t="e">
        <f>#REF!+#REF!</f>
        <v>#REF!</v>
      </c>
      <c r="C64" s="61" t="e">
        <f>#REF!+#REF!</f>
        <v>#REF!</v>
      </c>
      <c r="D64" s="91" t="e">
        <f t="shared" si="4"/>
        <v>#REF!</v>
      </c>
      <c r="E64" s="92" t="e">
        <f t="shared" si="5"/>
        <v>#REF!</v>
      </c>
      <c r="F64" s="93">
        <v>183</v>
      </c>
      <c r="G64" s="77" t="e">
        <f t="shared" si="6"/>
        <v>#REF!</v>
      </c>
      <c r="H64" s="77" t="e">
        <f t="shared" si="7"/>
        <v>#REF!</v>
      </c>
    </row>
    <row r="65" spans="1:8" ht="16.5" thickBot="1">
      <c r="A65" s="97" t="s">
        <v>423</v>
      </c>
      <c r="B65" s="61" t="e">
        <f>#REF!+#REF!</f>
        <v>#REF!</v>
      </c>
      <c r="C65" s="61" t="e">
        <f>#REF!+#REF!</f>
        <v>#REF!</v>
      </c>
      <c r="D65" s="91" t="e">
        <f t="shared" si="4"/>
        <v>#REF!</v>
      </c>
      <c r="E65" s="92" t="e">
        <f t="shared" si="5"/>
        <v>#REF!</v>
      </c>
      <c r="F65" s="93">
        <v>181</v>
      </c>
      <c r="G65" s="77" t="e">
        <f t="shared" si="6"/>
        <v>#REF!</v>
      </c>
      <c r="H65" s="77" t="e">
        <f t="shared" si="7"/>
        <v>#REF!</v>
      </c>
    </row>
    <row r="66" spans="1:8" ht="16.5" thickBot="1">
      <c r="A66" s="119" t="s">
        <v>364</v>
      </c>
      <c r="B66" s="113" t="e">
        <f>SUM(B61:B65)</f>
        <v>#REF!</v>
      </c>
      <c r="C66" s="113" t="e">
        <f>SUM(C61:C65)</f>
        <v>#REF!</v>
      </c>
      <c r="D66" s="114" t="e">
        <f>SUM(D61:D65)</f>
        <v>#REF!</v>
      </c>
      <c r="E66" s="115" t="e">
        <f>(C66*100/B66-100)/100</f>
        <v>#REF!</v>
      </c>
      <c r="F66" s="116">
        <f>SUM(F61:F65)</f>
        <v>923</v>
      </c>
      <c r="G66" s="117" t="e">
        <f t="shared" si="6"/>
        <v>#REF!</v>
      </c>
      <c r="H66" s="118" t="e">
        <f t="shared" si="7"/>
        <v>#REF!</v>
      </c>
    </row>
    <row r="67" spans="1:8">
      <c r="A67" s="99"/>
      <c r="B67" s="89"/>
      <c r="C67" s="89"/>
      <c r="D67" s="105"/>
      <c r="E67" s="90"/>
      <c r="G67" s="109"/>
      <c r="H67" s="109"/>
    </row>
    <row r="68" spans="1:8">
      <c r="A68" s="97" t="s">
        <v>349</v>
      </c>
      <c r="B68" s="61" t="e">
        <f>#REF!</f>
        <v>#REF!</v>
      </c>
      <c r="C68" s="95" t="e">
        <f>#REF!</f>
        <v>#REF!</v>
      </c>
      <c r="D68" s="91" t="e">
        <f>C68-B68</f>
        <v>#REF!</v>
      </c>
      <c r="E68" s="92" t="e">
        <f t="shared" si="5"/>
        <v>#REF!</v>
      </c>
      <c r="F68" s="93"/>
      <c r="G68" s="93"/>
      <c r="H68" s="93"/>
    </row>
    <row r="69" spans="1:8">
      <c r="A69" s="97" t="s">
        <v>350</v>
      </c>
      <c r="B69" s="61" t="e">
        <f>#REF!+#REF!</f>
        <v>#REF!</v>
      </c>
      <c r="C69" s="61" t="e">
        <f>#REF!+#REF!</f>
        <v>#REF!</v>
      </c>
      <c r="D69" s="91" t="e">
        <f>C69-B69</f>
        <v>#REF!</v>
      </c>
      <c r="E69" s="92" t="e">
        <f t="shared" si="5"/>
        <v>#REF!</v>
      </c>
      <c r="F69" s="93">
        <v>469</v>
      </c>
      <c r="G69" s="77" t="e">
        <f>B69/F69</f>
        <v>#REF!</v>
      </c>
      <c r="H69" s="103" t="e">
        <f>C69/F69</f>
        <v>#REF!</v>
      </c>
    </row>
    <row r="70" spans="1:8">
      <c r="A70" s="97" t="s">
        <v>351</v>
      </c>
      <c r="B70" s="61" t="e">
        <f>#REF!+#REF!</f>
        <v>#REF!</v>
      </c>
      <c r="C70" s="61" t="e">
        <f>#REF!+#REF!</f>
        <v>#REF!</v>
      </c>
      <c r="D70" s="91" t="e">
        <f>C70-B70</f>
        <v>#REF!</v>
      </c>
      <c r="E70" s="92" t="e">
        <f t="shared" si="5"/>
        <v>#REF!</v>
      </c>
      <c r="F70" s="93">
        <v>963</v>
      </c>
      <c r="G70" s="77" t="e">
        <f>B70/F70</f>
        <v>#REF!</v>
      </c>
      <c r="H70" s="104" t="e">
        <f>C70/F70</f>
        <v>#REF!</v>
      </c>
    </row>
    <row r="71" spans="1:8">
      <c r="A71" s="97" t="s">
        <v>352</v>
      </c>
      <c r="B71" s="61" t="e">
        <f>#REF!</f>
        <v>#REF!</v>
      </c>
      <c r="C71" s="61" t="e">
        <f>#REF!</f>
        <v>#REF!</v>
      </c>
      <c r="D71" s="91" t="e">
        <f>C71-B71</f>
        <v>#REF!</v>
      </c>
      <c r="E71" s="92" t="e">
        <f t="shared" si="5"/>
        <v>#REF!</v>
      </c>
      <c r="F71" s="93"/>
      <c r="G71" s="93"/>
      <c r="H71" s="93"/>
    </row>
    <row r="72" spans="1:8" ht="16.5" thickBot="1">
      <c r="A72" s="110" t="s">
        <v>361</v>
      </c>
      <c r="B72" s="64" t="e">
        <f>#REF!</f>
        <v>#REF!</v>
      </c>
      <c r="C72" s="64" t="e">
        <f>#REF!</f>
        <v>#REF!</v>
      </c>
      <c r="D72" s="111" t="e">
        <f>C72-B72</f>
        <v>#REF!</v>
      </c>
      <c r="E72" s="107" t="e">
        <f t="shared" si="5"/>
        <v>#REF!</v>
      </c>
      <c r="F72" s="112"/>
      <c r="G72" s="112"/>
      <c r="H72" s="112"/>
    </row>
    <row r="73" spans="1:8" ht="16.5" thickBot="1">
      <c r="A73" s="119" t="s">
        <v>376</v>
      </c>
      <c r="B73" s="113" t="e">
        <f>SUM(B68:B72)</f>
        <v>#REF!</v>
      </c>
      <c r="C73" s="113" t="e">
        <f>SUM(C68:C72)</f>
        <v>#REF!</v>
      </c>
      <c r="D73" s="114" t="e">
        <f>SUM(D68:D72)</f>
        <v>#REF!</v>
      </c>
      <c r="E73" s="115" t="e">
        <f>(C73*100/B73-100)/100</f>
        <v>#REF!</v>
      </c>
      <c r="F73" s="116">
        <f>F69+F70</f>
        <v>1432</v>
      </c>
      <c r="G73" s="116"/>
      <c r="H73" s="123"/>
    </row>
    <row r="74" spans="1:8">
      <c r="A74" s="98"/>
      <c r="B74" s="88"/>
      <c r="C74" s="88"/>
      <c r="D74" s="105"/>
    </row>
    <row r="75" spans="1:8" ht="16.5" thickBot="1">
      <c r="A75" s="99" t="s">
        <v>517</v>
      </c>
      <c r="B75" s="88"/>
      <c r="C75" s="88"/>
    </row>
    <row r="76" spans="1:8" ht="16.5" thickBot="1">
      <c r="A76" s="121" t="s">
        <v>699</v>
      </c>
      <c r="B76" s="120" t="e">
        <f>#REF!+#REF!</f>
        <v>#REF!</v>
      </c>
      <c r="C76" s="113" t="e">
        <f>#REF!+#REF!</f>
        <v>#REF!</v>
      </c>
      <c r="D76" s="122" t="e">
        <f>C76-B76</f>
        <v>#REF!</v>
      </c>
      <c r="E76" s="115" t="e">
        <f>(C76*100/B76-100)/100</f>
        <v>#REF!</v>
      </c>
      <c r="F76" s="116">
        <v>795</v>
      </c>
      <c r="G76" s="117" t="e">
        <f>B76/F76</f>
        <v>#REF!</v>
      </c>
      <c r="H76" s="118" t="e">
        <f>C76/F76</f>
        <v>#REF!</v>
      </c>
    </row>
    <row r="77" spans="1:8">
      <c r="A77" s="98"/>
      <c r="B77" s="88"/>
      <c r="C77" s="88"/>
    </row>
    <row r="78" spans="1:8">
      <c r="A78" s="99" t="s">
        <v>353</v>
      </c>
      <c r="B78" s="88"/>
      <c r="C78" s="88"/>
    </row>
    <row r="79" spans="1:8">
      <c r="A79" s="97" t="s">
        <v>354</v>
      </c>
      <c r="B79" s="61" t="e">
        <f>#REF!</f>
        <v>#REF!</v>
      </c>
      <c r="C79" s="61" t="e">
        <f>#REF!</f>
        <v>#REF!</v>
      </c>
      <c r="D79" s="91" t="e">
        <f>C79-B79</f>
        <v>#REF!</v>
      </c>
      <c r="E79" s="92" t="e">
        <f>(C79*100/B79-100)/100</f>
        <v>#REF!</v>
      </c>
      <c r="F79" s="93"/>
      <c r="G79" s="93"/>
      <c r="H79" s="93"/>
    </row>
    <row r="80" spans="1:8" ht="16.5" thickBot="1">
      <c r="A80" s="97" t="s">
        <v>605</v>
      </c>
      <c r="B80" s="64" t="e">
        <f>#REF!</f>
        <v>#REF!</v>
      </c>
      <c r="C80" s="64" t="e">
        <f>#REF!</f>
        <v>#REF!</v>
      </c>
      <c r="D80" s="111" t="e">
        <f>C80-B80</f>
        <v>#REF!</v>
      </c>
      <c r="E80" s="107" t="e">
        <f>(C80*100/B80-100)/100</f>
        <v>#REF!</v>
      </c>
      <c r="F80" s="112"/>
      <c r="G80" s="112"/>
      <c r="H80" s="112"/>
    </row>
    <row r="81" spans="1:8" ht="16.5" thickBot="1">
      <c r="A81" s="98"/>
      <c r="B81" s="120" t="e">
        <f>SUM(B79:B80)</f>
        <v>#REF!</v>
      </c>
      <c r="C81" s="113" t="e">
        <f>SUM(C79:C80)</f>
        <v>#REF!</v>
      </c>
      <c r="D81" s="114" t="e">
        <f>D79+D80</f>
        <v>#REF!</v>
      </c>
      <c r="E81" s="115" t="e">
        <f>(C81*100/B81-100)/100</f>
        <v>#REF!</v>
      </c>
      <c r="F81" s="116"/>
      <c r="G81" s="116"/>
      <c r="H81" s="123"/>
    </row>
    <row r="82" spans="1:8">
      <c r="A82" s="98"/>
      <c r="B82" s="89"/>
      <c r="C82" s="89"/>
      <c r="D82" s="105"/>
    </row>
    <row r="83" spans="1:8">
      <c r="A83" s="99" t="s">
        <v>518</v>
      </c>
      <c r="B83" s="89"/>
      <c r="C83" s="89"/>
    </row>
    <row r="84" spans="1:8">
      <c r="A84" s="97" t="s">
        <v>475</v>
      </c>
      <c r="B84" s="61" t="e">
        <f>#REF!</f>
        <v>#REF!</v>
      </c>
      <c r="C84" s="61" t="e">
        <f>#REF!</f>
        <v>#REF!</v>
      </c>
      <c r="D84" s="91" t="e">
        <f>C84-B84</f>
        <v>#REF!</v>
      </c>
      <c r="E84" s="92" t="e">
        <f>(C84*100/B84-100)/100</f>
        <v>#REF!</v>
      </c>
      <c r="F84" s="93"/>
      <c r="G84" s="93"/>
      <c r="H84" s="93"/>
    </row>
    <row r="85" spans="1:8" ht="16.5" thickBot="1">
      <c r="A85" s="97" t="s">
        <v>355</v>
      </c>
      <c r="B85" s="64" t="e">
        <f>#REF!</f>
        <v>#REF!</v>
      </c>
      <c r="C85" s="64" t="e">
        <f>#REF!</f>
        <v>#REF!</v>
      </c>
      <c r="D85" s="111" t="e">
        <f>C85-B85</f>
        <v>#REF!</v>
      </c>
      <c r="E85" s="107" t="e">
        <f>(C85*100/B85-100)/100</f>
        <v>#REF!</v>
      </c>
      <c r="F85" s="112"/>
      <c r="G85" s="112"/>
      <c r="H85" s="112"/>
    </row>
    <row r="86" spans="1:8" ht="16.5" thickBot="1">
      <c r="B86" s="120" t="e">
        <f>SUM(B84:B85)</f>
        <v>#REF!</v>
      </c>
      <c r="C86" s="113" t="e">
        <f>SUM(C84:C85)</f>
        <v>#REF!</v>
      </c>
      <c r="D86" s="114" t="e">
        <f>D84+D85</f>
        <v>#REF!</v>
      </c>
      <c r="E86" s="115" t="e">
        <f>(C86*100/B86-100)/100</f>
        <v>#REF!</v>
      </c>
      <c r="F86" s="116"/>
      <c r="G86" s="116"/>
      <c r="H86" s="123"/>
    </row>
    <row r="87" spans="1:8">
      <c r="D87" s="105"/>
    </row>
    <row r="88" spans="1:8">
      <c r="A88" s="106" t="s">
        <v>362</v>
      </c>
      <c r="B88" s="88" t="e">
        <f>B59+B66+B73+B76+B81+B86</f>
        <v>#REF!</v>
      </c>
      <c r="C88" s="88" t="e">
        <f>C59+C66+C73+C76+C81+C86</f>
        <v>#REF!</v>
      </c>
      <c r="D88" s="88" t="e">
        <f>C88-B88</f>
        <v>#REF!</v>
      </c>
      <c r="E88" s="90" t="e">
        <f>(C88*100/B88-100)/100</f>
        <v>#REF!</v>
      </c>
    </row>
    <row r="89" spans="1:8">
      <c r="A89" s="106"/>
      <c r="B89" s="88"/>
      <c r="C89" s="88"/>
      <c r="D89" s="88"/>
      <c r="E89" s="90"/>
    </row>
    <row r="90" spans="1:8">
      <c r="B90" s="124" t="s">
        <v>481</v>
      </c>
    </row>
    <row r="91" spans="1:8">
      <c r="A91" s="97" t="s">
        <v>350</v>
      </c>
      <c r="B91" s="58" t="e">
        <f>#REF!</f>
        <v>#REF!</v>
      </c>
      <c r="C91" s="58" t="e">
        <f>#REF!</f>
        <v>#REF!</v>
      </c>
      <c r="D91" s="125" t="e">
        <f>C91-B91</f>
        <v>#REF!</v>
      </c>
      <c r="E91" s="92" t="e">
        <f>(C91*100/B91-100)/100</f>
        <v>#REF!</v>
      </c>
      <c r="F91" s="93">
        <f>F69</f>
        <v>469</v>
      </c>
      <c r="G91" s="59" t="e">
        <f>B91/F91</f>
        <v>#REF!</v>
      </c>
      <c r="H91" s="59" t="e">
        <f>C91/F91</f>
        <v>#REF!</v>
      </c>
    </row>
    <row r="92" spans="1:8">
      <c r="A92" s="97" t="s">
        <v>351</v>
      </c>
      <c r="B92" s="58" t="e">
        <f>#REF!</f>
        <v>#REF!</v>
      </c>
      <c r="C92" s="61" t="e">
        <f>#REF!</f>
        <v>#REF!</v>
      </c>
      <c r="D92" s="125" t="e">
        <f>C92-B92</f>
        <v>#REF!</v>
      </c>
      <c r="E92" s="92" t="e">
        <f>(C92*100/B92-100)/100</f>
        <v>#REF!</v>
      </c>
      <c r="F92" s="93">
        <f>F70</f>
        <v>963</v>
      </c>
      <c r="G92" s="59" t="e">
        <f>B92/F92</f>
        <v>#REF!</v>
      </c>
      <c r="H92" s="59" t="e">
        <f>C92/F92</f>
        <v>#REF!</v>
      </c>
    </row>
    <row r="93" spans="1:8">
      <c r="A93" s="97" t="s">
        <v>699</v>
      </c>
      <c r="B93" s="61" t="e">
        <f>#REF!</f>
        <v>#REF!</v>
      </c>
      <c r="C93" s="61" t="e">
        <f>#REF!</f>
        <v>#REF!</v>
      </c>
      <c r="D93" s="125" t="e">
        <f>C93-B93</f>
        <v>#REF!</v>
      </c>
      <c r="E93" s="92" t="e">
        <f>(C93*100/B93-100)/100</f>
        <v>#REF!</v>
      </c>
      <c r="F93" s="93">
        <f>F76</f>
        <v>795</v>
      </c>
      <c r="G93" s="59" t="e">
        <f>B93/F93</f>
        <v>#REF!</v>
      </c>
      <c r="H93" s="59" t="e">
        <f>C93/F93</f>
        <v>#REF!</v>
      </c>
    </row>
    <row r="98" spans="1:2">
      <c r="A98" s="56" t="s">
        <v>92</v>
      </c>
    </row>
    <row r="99" spans="1:2" ht="25.5">
      <c r="A99" s="144" t="s">
        <v>712</v>
      </c>
      <c r="B99" s="146">
        <v>33748</v>
      </c>
    </row>
    <row r="100" spans="1:2" ht="38.25">
      <c r="A100" s="144" t="s">
        <v>683</v>
      </c>
      <c r="B100" s="146">
        <v>173300</v>
      </c>
    </row>
    <row r="101" spans="1:2" ht="38.25">
      <c r="A101" s="144" t="s">
        <v>149</v>
      </c>
      <c r="B101" s="146">
        <v>85168</v>
      </c>
    </row>
    <row r="102" spans="1:2" ht="51">
      <c r="A102" s="145" t="s">
        <v>150</v>
      </c>
      <c r="B102" s="146">
        <v>46764</v>
      </c>
    </row>
    <row r="103" spans="1:2" ht="38.25">
      <c r="A103" s="145" t="s">
        <v>726</v>
      </c>
      <c r="B103" s="146">
        <v>20000</v>
      </c>
    </row>
    <row r="104" spans="1:2">
      <c r="B104" s="147">
        <f>SUM(B99:B103)</f>
        <v>358980</v>
      </c>
    </row>
  </sheetData>
  <mergeCells count="3">
    <mergeCell ref="A1:F1"/>
    <mergeCell ref="A15:A19"/>
    <mergeCell ref="A5:A14"/>
  </mergeCells>
  <phoneticPr fontId="16" type="noConversion"/>
  <pageMargins left="0.75" right="0.24" top="0.41" bottom="0.41" header="0" footer="0"/>
  <pageSetup paperSize="9" scale="90" orientation="portrait" r:id="rId1"/>
  <headerFooter alignWithMargins="0"/>
  <ignoredErrors>
    <ignoredError sqref="D36 E66 D59:E59 D15:D19 D5:D13"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6">
    <tabColor theme="2"/>
    <pageSetUpPr fitToPage="1"/>
  </sheetPr>
  <dimension ref="B1:O19"/>
  <sheetViews>
    <sheetView zoomScale="86" zoomScaleNormal="86" workbookViewId="0">
      <selection activeCell="B2" sqref="B2:O2"/>
    </sheetView>
  </sheetViews>
  <sheetFormatPr defaultColWidth="8.85546875" defaultRowHeight="12"/>
  <cols>
    <col min="1" max="1" width="8.85546875" style="833"/>
    <col min="2" max="2" width="13.5703125" style="833" customWidth="1"/>
    <col min="3" max="13" width="8.85546875" style="833"/>
    <col min="14" max="14" width="9.42578125" style="833" customWidth="1"/>
    <col min="15" max="15" width="12.28515625" style="833" customWidth="1"/>
    <col min="16" max="16384" width="8.85546875" style="833"/>
  </cols>
  <sheetData>
    <row r="1" spans="2:15" ht="12.75" thickBot="1"/>
    <row r="2" spans="2:15" ht="52.5" customHeight="1" thickBot="1">
      <c r="B2" s="930" t="s">
        <v>1873</v>
      </c>
      <c r="C2" s="931"/>
      <c r="D2" s="931"/>
      <c r="E2" s="931"/>
      <c r="F2" s="931"/>
      <c r="G2" s="931"/>
      <c r="H2" s="931"/>
      <c r="I2" s="931"/>
      <c r="J2" s="931"/>
      <c r="K2" s="931"/>
      <c r="L2" s="931"/>
      <c r="M2" s="931"/>
      <c r="N2" s="931"/>
      <c r="O2" s="932"/>
    </row>
    <row r="3" spans="2:15">
      <c r="B3" s="933"/>
      <c r="C3" s="934"/>
      <c r="D3" s="934"/>
      <c r="E3" s="934"/>
      <c r="F3" s="934"/>
      <c r="G3" s="934"/>
      <c r="H3" s="934"/>
      <c r="I3" s="934"/>
      <c r="J3" s="934"/>
      <c r="K3" s="934"/>
      <c r="L3" s="934"/>
      <c r="M3" s="934"/>
      <c r="N3" s="934"/>
      <c r="O3" s="935"/>
    </row>
    <row r="4" spans="2:15" ht="65.45" customHeight="1">
      <c r="B4" s="937" t="s">
        <v>1857</v>
      </c>
      <c r="C4" s="938"/>
      <c r="D4" s="938"/>
      <c r="E4" s="938"/>
      <c r="F4" s="938"/>
      <c r="G4" s="938"/>
      <c r="H4" s="938"/>
      <c r="I4" s="938"/>
      <c r="J4" s="938"/>
      <c r="K4" s="938"/>
      <c r="L4" s="938"/>
      <c r="M4" s="938"/>
      <c r="N4" s="938"/>
      <c r="O4" s="939"/>
    </row>
    <row r="5" spans="2:15" ht="14.45" customHeight="1" thickBot="1">
      <c r="B5" s="891"/>
      <c r="C5" s="936" t="s">
        <v>1858</v>
      </c>
      <c r="D5" s="936"/>
      <c r="E5" s="936"/>
      <c r="F5" s="936"/>
      <c r="G5" s="936"/>
      <c r="H5" s="936"/>
      <c r="I5" s="936"/>
      <c r="J5" s="936"/>
      <c r="K5" s="936"/>
      <c r="L5" s="936"/>
      <c r="M5" s="936"/>
      <c r="N5" s="936"/>
      <c r="O5" s="892"/>
    </row>
    <row r="6" spans="2:15" ht="24" customHeight="1" thickBot="1">
      <c r="B6" s="896" t="s">
        <v>1822</v>
      </c>
      <c r="C6" s="940" t="s">
        <v>1821</v>
      </c>
      <c r="D6" s="941"/>
      <c r="E6" s="941"/>
      <c r="F6" s="941"/>
      <c r="G6" s="941"/>
      <c r="H6" s="941"/>
      <c r="I6" s="941"/>
      <c r="J6" s="941"/>
      <c r="K6" s="941"/>
      <c r="L6" s="941"/>
      <c r="M6" s="941"/>
      <c r="N6" s="941"/>
      <c r="O6" s="942"/>
    </row>
    <row r="7" spans="2:15" ht="34.5" customHeight="1">
      <c r="B7" s="895" t="s">
        <v>1447</v>
      </c>
      <c r="C7" s="943" t="str">
        <f>'[1]II skyrius'!D36</f>
        <v>Įgyvendinti valstybinę kultūros politiką ir formuoti regioninį identitetą, stiprinti pilietiškumą ir bendruomenės į(si)traukimą į kūrybines, kultūrines veiklas</v>
      </c>
      <c r="D7" s="943"/>
      <c r="E7" s="943"/>
      <c r="F7" s="943"/>
      <c r="G7" s="943"/>
      <c r="H7" s="943"/>
      <c r="I7" s="943"/>
      <c r="J7" s="943"/>
      <c r="K7" s="943"/>
      <c r="L7" s="943"/>
      <c r="M7" s="943"/>
      <c r="N7" s="943"/>
      <c r="O7" s="894"/>
    </row>
    <row r="8" spans="2:15" ht="30" customHeight="1">
      <c r="B8" s="893" t="s">
        <v>1104</v>
      </c>
      <c r="C8" s="944" t="s">
        <v>1836</v>
      </c>
      <c r="D8" s="944"/>
      <c r="E8" s="944"/>
      <c r="F8" s="944"/>
      <c r="G8" s="944"/>
      <c r="H8" s="944"/>
      <c r="I8" s="944"/>
      <c r="J8" s="944"/>
      <c r="K8" s="944"/>
      <c r="L8" s="944"/>
      <c r="M8" s="944"/>
      <c r="N8" s="944"/>
      <c r="O8" s="894"/>
    </row>
    <row r="9" spans="2:15" ht="30.75" customHeight="1">
      <c r="B9" s="893" t="s">
        <v>1115</v>
      </c>
      <c r="C9" s="944" t="s">
        <v>1834</v>
      </c>
      <c r="D9" s="944"/>
      <c r="E9" s="944"/>
      <c r="F9" s="944"/>
      <c r="G9" s="944"/>
      <c r="H9" s="944"/>
      <c r="I9" s="944"/>
      <c r="J9" s="944"/>
      <c r="K9" s="944"/>
      <c r="L9" s="944"/>
      <c r="M9" s="944"/>
      <c r="N9" s="944"/>
      <c r="O9" s="894"/>
    </row>
    <row r="10" spans="2:15" ht="21.75" customHeight="1">
      <c r="B10" s="893" t="s">
        <v>1118</v>
      </c>
      <c r="C10" s="944" t="s">
        <v>1823</v>
      </c>
      <c r="D10" s="944"/>
      <c r="E10" s="944"/>
      <c r="F10" s="944"/>
      <c r="G10" s="944"/>
      <c r="H10" s="944"/>
      <c r="I10" s="944"/>
      <c r="J10" s="944"/>
      <c r="K10" s="944"/>
      <c r="L10" s="944"/>
      <c r="M10" s="944"/>
      <c r="N10" s="944"/>
      <c r="O10" s="894"/>
    </row>
    <row r="11" spans="2:15" ht="24" customHeight="1">
      <c r="B11" s="893" t="s">
        <v>1121</v>
      </c>
      <c r="C11" s="946" t="s">
        <v>1824</v>
      </c>
      <c r="D11" s="946"/>
      <c r="E11" s="946"/>
      <c r="F11" s="946"/>
      <c r="G11" s="946"/>
      <c r="H11" s="946"/>
      <c r="I11" s="946"/>
      <c r="J11" s="946"/>
      <c r="K11" s="946"/>
      <c r="L11" s="946"/>
      <c r="M11" s="946"/>
      <c r="N11" s="946"/>
      <c r="O11" s="894"/>
    </row>
    <row r="12" spans="2:15" ht="12" customHeight="1" thickBot="1">
      <c r="B12" s="889"/>
      <c r="C12" s="945"/>
      <c r="D12" s="945"/>
      <c r="E12" s="945"/>
      <c r="F12" s="945"/>
      <c r="G12" s="945"/>
      <c r="H12" s="945"/>
      <c r="I12" s="945"/>
      <c r="J12" s="945"/>
      <c r="K12" s="945"/>
      <c r="L12" s="945"/>
      <c r="M12" s="945"/>
      <c r="N12" s="945"/>
      <c r="O12" s="890"/>
    </row>
    <row r="13" spans="2:15" ht="12" customHeight="1">
      <c r="C13" s="929"/>
      <c r="D13" s="929"/>
      <c r="E13" s="929"/>
      <c r="F13" s="929"/>
      <c r="G13" s="929"/>
      <c r="H13" s="929"/>
      <c r="I13" s="929"/>
      <c r="J13" s="929"/>
      <c r="K13" s="929"/>
      <c r="L13" s="929"/>
      <c r="M13" s="929"/>
      <c r="N13" s="929"/>
    </row>
    <row r="15" spans="2:15" ht="12" customHeight="1"/>
    <row r="16" spans="2:15" ht="12" customHeight="1"/>
    <row r="18" ht="12" customHeight="1"/>
    <row r="19" ht="12" customHeight="1"/>
  </sheetData>
  <mergeCells count="12">
    <mergeCell ref="C13:N13"/>
    <mergeCell ref="B2:O2"/>
    <mergeCell ref="B3:O3"/>
    <mergeCell ref="C5:N5"/>
    <mergeCell ref="B4:O4"/>
    <mergeCell ref="C6:O6"/>
    <mergeCell ref="C7:N7"/>
    <mergeCell ref="C10:N10"/>
    <mergeCell ref="C9:N9"/>
    <mergeCell ref="C8:N8"/>
    <mergeCell ref="C12:N12"/>
    <mergeCell ref="C11:N11"/>
  </mergeCells>
  <pageMargins left="0.7" right="0.7" top="0.75" bottom="0.75" header="0.3" footer="0.3"/>
  <pageSetup paperSize="9"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s3"/>
  <dimension ref="B1:N36"/>
  <sheetViews>
    <sheetView topLeftCell="A4" workbookViewId="0">
      <selection activeCell="B2" sqref="B2:L36"/>
    </sheetView>
  </sheetViews>
  <sheetFormatPr defaultRowHeight="12.75"/>
  <cols>
    <col min="7" max="7" width="7.28515625" customWidth="1"/>
    <col min="8" max="8" width="7" customWidth="1"/>
    <col min="11" max="11" width="13" customWidth="1"/>
    <col min="12" max="12" width="32.5703125" customWidth="1"/>
    <col min="14" max="14" width="31.5703125" customWidth="1"/>
  </cols>
  <sheetData>
    <row r="1" spans="2:14" ht="51.6" customHeight="1">
      <c r="B1" s="953" t="s">
        <v>1789</v>
      </c>
      <c r="C1" s="954"/>
      <c r="D1" s="954"/>
      <c r="E1" s="954"/>
      <c r="F1" s="954"/>
      <c r="G1" s="954"/>
      <c r="H1" s="954"/>
      <c r="I1" s="954"/>
      <c r="J1" s="954"/>
      <c r="K1" s="954"/>
      <c r="L1" s="955"/>
      <c r="N1" t="s">
        <v>1800</v>
      </c>
    </row>
    <row r="2" spans="2:14">
      <c r="B2" s="947" t="s">
        <v>1787</v>
      </c>
      <c r="C2" s="948"/>
      <c r="D2" s="948"/>
      <c r="E2" s="948"/>
      <c r="F2" s="948"/>
      <c r="G2" s="948"/>
      <c r="H2" s="948"/>
      <c r="I2" s="948"/>
      <c r="J2" s="948"/>
      <c r="K2" s="948"/>
      <c r="L2" s="949"/>
    </row>
    <row r="3" spans="2:14">
      <c r="B3" s="947"/>
      <c r="C3" s="948"/>
      <c r="D3" s="948"/>
      <c r="E3" s="948"/>
      <c r="F3" s="948"/>
      <c r="G3" s="948"/>
      <c r="H3" s="948"/>
      <c r="I3" s="948"/>
      <c r="J3" s="948"/>
      <c r="K3" s="948"/>
      <c r="L3" s="949"/>
    </row>
    <row r="4" spans="2:14">
      <c r="B4" s="947"/>
      <c r="C4" s="948"/>
      <c r="D4" s="948"/>
      <c r="E4" s="948"/>
      <c r="F4" s="948"/>
      <c r="G4" s="948"/>
      <c r="H4" s="948"/>
      <c r="I4" s="948"/>
      <c r="J4" s="948"/>
      <c r="K4" s="948"/>
      <c r="L4" s="949"/>
    </row>
    <row r="5" spans="2:14">
      <c r="B5" s="947"/>
      <c r="C5" s="948"/>
      <c r="D5" s="948"/>
      <c r="E5" s="948"/>
      <c r="F5" s="948"/>
      <c r="G5" s="948"/>
      <c r="H5" s="948"/>
      <c r="I5" s="948"/>
      <c r="J5" s="948"/>
      <c r="K5" s="948"/>
      <c r="L5" s="949"/>
    </row>
    <row r="6" spans="2:14" ht="12.75" customHeight="1">
      <c r="B6" s="947"/>
      <c r="C6" s="948"/>
      <c r="D6" s="948"/>
      <c r="E6" s="948"/>
      <c r="F6" s="948"/>
      <c r="G6" s="948"/>
      <c r="H6" s="948"/>
      <c r="I6" s="948"/>
      <c r="J6" s="948"/>
      <c r="K6" s="948"/>
      <c r="L6" s="949"/>
    </row>
    <row r="7" spans="2:14" ht="12.75" customHeight="1">
      <c r="B7" s="947"/>
      <c r="C7" s="948"/>
      <c r="D7" s="948"/>
      <c r="E7" s="948"/>
      <c r="F7" s="948"/>
      <c r="G7" s="948"/>
      <c r="H7" s="948"/>
      <c r="I7" s="948"/>
      <c r="J7" s="948"/>
      <c r="K7" s="948"/>
      <c r="L7" s="949"/>
    </row>
    <row r="8" spans="2:14" ht="12.75" customHeight="1">
      <c r="B8" s="947"/>
      <c r="C8" s="948"/>
      <c r="D8" s="948"/>
      <c r="E8" s="948"/>
      <c r="F8" s="948"/>
      <c r="G8" s="948"/>
      <c r="H8" s="948"/>
      <c r="I8" s="948"/>
      <c r="J8" s="948"/>
      <c r="K8" s="948"/>
      <c r="L8" s="949"/>
    </row>
    <row r="9" spans="2:14" ht="12.75" customHeight="1">
      <c r="B9" s="947"/>
      <c r="C9" s="948"/>
      <c r="D9" s="948"/>
      <c r="E9" s="948"/>
      <c r="F9" s="948"/>
      <c r="G9" s="948"/>
      <c r="H9" s="948"/>
      <c r="I9" s="948"/>
      <c r="J9" s="948"/>
      <c r="K9" s="948"/>
      <c r="L9" s="949"/>
    </row>
    <row r="10" spans="2:14" ht="12.75" customHeight="1">
      <c r="B10" s="947"/>
      <c r="C10" s="948"/>
      <c r="D10" s="948"/>
      <c r="E10" s="948"/>
      <c r="F10" s="948"/>
      <c r="G10" s="948"/>
      <c r="H10" s="948"/>
      <c r="I10" s="948"/>
      <c r="J10" s="948"/>
      <c r="K10" s="948"/>
      <c r="L10" s="949"/>
    </row>
    <row r="11" spans="2:14" ht="12.75" customHeight="1">
      <c r="B11" s="947"/>
      <c r="C11" s="948"/>
      <c r="D11" s="948"/>
      <c r="E11" s="948"/>
      <c r="F11" s="948"/>
      <c r="G11" s="948"/>
      <c r="H11" s="948"/>
      <c r="I11" s="948"/>
      <c r="J11" s="948"/>
      <c r="K11" s="948"/>
      <c r="L11" s="949"/>
    </row>
    <row r="12" spans="2:14" ht="12.75" customHeight="1">
      <c r="B12" s="947"/>
      <c r="C12" s="948"/>
      <c r="D12" s="948"/>
      <c r="E12" s="948"/>
      <c r="F12" s="948"/>
      <c r="G12" s="948"/>
      <c r="H12" s="948"/>
      <c r="I12" s="948"/>
      <c r="J12" s="948"/>
      <c r="K12" s="948"/>
      <c r="L12" s="949"/>
    </row>
    <row r="13" spans="2:14" ht="12.75" hidden="1" customHeight="1">
      <c r="B13" s="947"/>
      <c r="C13" s="948"/>
      <c r="D13" s="948"/>
      <c r="E13" s="948"/>
      <c r="F13" s="948"/>
      <c r="G13" s="948"/>
      <c r="H13" s="948"/>
      <c r="I13" s="948"/>
      <c r="J13" s="948"/>
      <c r="K13" s="948"/>
      <c r="L13" s="949"/>
    </row>
    <row r="14" spans="2:14" ht="12.75" hidden="1" customHeight="1">
      <c r="B14" s="947"/>
      <c r="C14" s="948"/>
      <c r="D14" s="948"/>
      <c r="E14" s="948"/>
      <c r="F14" s="948"/>
      <c r="G14" s="948"/>
      <c r="H14" s="948"/>
      <c r="I14" s="948"/>
      <c r="J14" s="948"/>
      <c r="K14" s="948"/>
      <c r="L14" s="949"/>
    </row>
    <row r="15" spans="2:14" ht="12.75" hidden="1" customHeight="1">
      <c r="B15" s="947"/>
      <c r="C15" s="948"/>
      <c r="D15" s="948"/>
      <c r="E15" s="948"/>
      <c r="F15" s="948"/>
      <c r="G15" s="948"/>
      <c r="H15" s="948"/>
      <c r="I15" s="948"/>
      <c r="J15" s="948"/>
      <c r="K15" s="948"/>
      <c r="L15" s="949"/>
    </row>
    <row r="16" spans="2:14" ht="48.75" customHeight="1">
      <c r="B16" s="947"/>
      <c r="C16" s="948"/>
      <c r="D16" s="948"/>
      <c r="E16" s="948"/>
      <c r="F16" s="948"/>
      <c r="G16" s="948"/>
      <c r="H16" s="948"/>
      <c r="I16" s="948"/>
      <c r="J16" s="948"/>
      <c r="K16" s="948"/>
      <c r="L16" s="949"/>
    </row>
    <row r="17" spans="2:12" ht="12.75" customHeight="1">
      <c r="B17" s="947"/>
      <c r="C17" s="948"/>
      <c r="D17" s="948"/>
      <c r="E17" s="948"/>
      <c r="F17" s="948"/>
      <c r="G17" s="948"/>
      <c r="H17" s="948"/>
      <c r="I17" s="948"/>
      <c r="J17" s="948"/>
      <c r="K17" s="948"/>
      <c r="L17" s="949"/>
    </row>
    <row r="18" spans="2:12" ht="12.75" customHeight="1">
      <c r="B18" s="947"/>
      <c r="C18" s="948"/>
      <c r="D18" s="948"/>
      <c r="E18" s="948"/>
      <c r="F18" s="948"/>
      <c r="G18" s="948"/>
      <c r="H18" s="948"/>
      <c r="I18" s="948"/>
      <c r="J18" s="948"/>
      <c r="K18" s="948"/>
      <c r="L18" s="949"/>
    </row>
    <row r="19" spans="2:12" ht="12.75" customHeight="1">
      <c r="B19" s="947"/>
      <c r="C19" s="948"/>
      <c r="D19" s="948"/>
      <c r="E19" s="948"/>
      <c r="F19" s="948"/>
      <c r="G19" s="948"/>
      <c r="H19" s="948"/>
      <c r="I19" s="948"/>
      <c r="J19" s="948"/>
      <c r="K19" s="948"/>
      <c r="L19" s="949"/>
    </row>
    <row r="20" spans="2:12" ht="12.75" customHeight="1">
      <c r="B20" s="947"/>
      <c r="C20" s="948"/>
      <c r="D20" s="948"/>
      <c r="E20" s="948"/>
      <c r="F20" s="948"/>
      <c r="G20" s="948"/>
      <c r="H20" s="948"/>
      <c r="I20" s="948"/>
      <c r="J20" s="948"/>
      <c r="K20" s="948"/>
      <c r="L20" s="949"/>
    </row>
    <row r="21" spans="2:12" ht="12.75" customHeight="1">
      <c r="B21" s="947"/>
      <c r="C21" s="948"/>
      <c r="D21" s="948"/>
      <c r="E21" s="948"/>
      <c r="F21" s="948"/>
      <c r="G21" s="948"/>
      <c r="H21" s="948"/>
      <c r="I21" s="948"/>
      <c r="J21" s="948"/>
      <c r="K21" s="948"/>
      <c r="L21" s="949"/>
    </row>
    <row r="22" spans="2:12" ht="12.75" customHeight="1">
      <c r="B22" s="947"/>
      <c r="C22" s="948"/>
      <c r="D22" s="948"/>
      <c r="E22" s="948"/>
      <c r="F22" s="948"/>
      <c r="G22" s="948"/>
      <c r="H22" s="948"/>
      <c r="I22" s="948"/>
      <c r="J22" s="948"/>
      <c r="K22" s="948"/>
      <c r="L22" s="949"/>
    </row>
    <row r="23" spans="2:12" ht="12.75" customHeight="1">
      <c r="B23" s="947"/>
      <c r="C23" s="948"/>
      <c r="D23" s="948"/>
      <c r="E23" s="948"/>
      <c r="F23" s="948"/>
      <c r="G23" s="948"/>
      <c r="H23" s="948"/>
      <c r="I23" s="948"/>
      <c r="J23" s="948"/>
      <c r="K23" s="948"/>
      <c r="L23" s="949"/>
    </row>
    <row r="24" spans="2:12" ht="12.75" customHeight="1">
      <c r="B24" s="947"/>
      <c r="C24" s="948"/>
      <c r="D24" s="948"/>
      <c r="E24" s="948"/>
      <c r="F24" s="948"/>
      <c r="G24" s="948"/>
      <c r="H24" s="948"/>
      <c r="I24" s="948"/>
      <c r="J24" s="948"/>
      <c r="K24" s="948"/>
      <c r="L24" s="949"/>
    </row>
    <row r="25" spans="2:12" ht="12.75" customHeight="1">
      <c r="B25" s="947"/>
      <c r="C25" s="948"/>
      <c r="D25" s="948"/>
      <c r="E25" s="948"/>
      <c r="F25" s="948"/>
      <c r="G25" s="948"/>
      <c r="H25" s="948"/>
      <c r="I25" s="948"/>
      <c r="J25" s="948"/>
      <c r="K25" s="948"/>
      <c r="L25" s="949"/>
    </row>
    <row r="26" spans="2:12" ht="12.75" customHeight="1">
      <c r="B26" s="947"/>
      <c r="C26" s="948"/>
      <c r="D26" s="948"/>
      <c r="E26" s="948"/>
      <c r="F26" s="948"/>
      <c r="G26" s="948"/>
      <c r="H26" s="948"/>
      <c r="I26" s="948"/>
      <c r="J26" s="948"/>
      <c r="K26" s="948"/>
      <c r="L26" s="949"/>
    </row>
    <row r="27" spans="2:12" ht="12.75" customHeight="1">
      <c r="B27" s="947"/>
      <c r="C27" s="948"/>
      <c r="D27" s="948"/>
      <c r="E27" s="948"/>
      <c r="F27" s="948"/>
      <c r="G27" s="948"/>
      <c r="H27" s="948"/>
      <c r="I27" s="948"/>
      <c r="J27" s="948"/>
      <c r="K27" s="948"/>
      <c r="L27" s="949"/>
    </row>
    <row r="28" spans="2:12" ht="12.75" customHeight="1">
      <c r="B28" s="947"/>
      <c r="C28" s="948"/>
      <c r="D28" s="948"/>
      <c r="E28" s="948"/>
      <c r="F28" s="948"/>
      <c r="G28" s="948"/>
      <c r="H28" s="948"/>
      <c r="I28" s="948"/>
      <c r="J28" s="948"/>
      <c r="K28" s="948"/>
      <c r="L28" s="949"/>
    </row>
    <row r="29" spans="2:12" ht="12.75" customHeight="1">
      <c r="B29" s="947"/>
      <c r="C29" s="948"/>
      <c r="D29" s="948"/>
      <c r="E29" s="948"/>
      <c r="F29" s="948"/>
      <c r="G29" s="948"/>
      <c r="H29" s="948"/>
      <c r="I29" s="948"/>
      <c r="J29" s="948"/>
      <c r="K29" s="948"/>
      <c r="L29" s="949"/>
    </row>
    <row r="30" spans="2:12" ht="12.75" customHeight="1">
      <c r="B30" s="947"/>
      <c r="C30" s="948"/>
      <c r="D30" s="948"/>
      <c r="E30" s="948"/>
      <c r="F30" s="948"/>
      <c r="G30" s="948"/>
      <c r="H30" s="948"/>
      <c r="I30" s="948"/>
      <c r="J30" s="948"/>
      <c r="K30" s="948"/>
      <c r="L30" s="949"/>
    </row>
    <row r="31" spans="2:12" ht="12.75" customHeight="1">
      <c r="B31" s="947"/>
      <c r="C31" s="948"/>
      <c r="D31" s="948"/>
      <c r="E31" s="948"/>
      <c r="F31" s="948"/>
      <c r="G31" s="948"/>
      <c r="H31" s="948"/>
      <c r="I31" s="948"/>
      <c r="J31" s="948"/>
      <c r="K31" s="948"/>
      <c r="L31" s="949"/>
    </row>
    <row r="32" spans="2:12" ht="12.75" customHeight="1">
      <c r="B32" s="947"/>
      <c r="C32" s="948"/>
      <c r="D32" s="948"/>
      <c r="E32" s="948"/>
      <c r="F32" s="948"/>
      <c r="G32" s="948"/>
      <c r="H32" s="948"/>
      <c r="I32" s="948"/>
      <c r="J32" s="948"/>
      <c r="K32" s="948"/>
      <c r="L32" s="949"/>
    </row>
    <row r="33" spans="2:12" ht="12.75" customHeight="1">
      <c r="B33" s="947"/>
      <c r="C33" s="948"/>
      <c r="D33" s="948"/>
      <c r="E33" s="948"/>
      <c r="F33" s="948"/>
      <c r="G33" s="948"/>
      <c r="H33" s="948"/>
      <c r="I33" s="948"/>
      <c r="J33" s="948"/>
      <c r="K33" s="948"/>
      <c r="L33" s="949"/>
    </row>
    <row r="34" spans="2:12" ht="12.75" customHeight="1">
      <c r="B34" s="947"/>
      <c r="C34" s="948"/>
      <c r="D34" s="948"/>
      <c r="E34" s="948"/>
      <c r="F34" s="948"/>
      <c r="G34" s="948"/>
      <c r="H34" s="948"/>
      <c r="I34" s="948"/>
      <c r="J34" s="948"/>
      <c r="K34" s="948"/>
      <c r="L34" s="949"/>
    </row>
    <row r="35" spans="2:12" ht="12.75" customHeight="1">
      <c r="B35" s="947"/>
      <c r="C35" s="948"/>
      <c r="D35" s="948"/>
      <c r="E35" s="948"/>
      <c r="F35" s="948"/>
      <c r="G35" s="948"/>
      <c r="H35" s="948"/>
      <c r="I35" s="948"/>
      <c r="J35" s="948"/>
      <c r="K35" s="948"/>
      <c r="L35" s="949"/>
    </row>
    <row r="36" spans="2:12" ht="127.5" customHeight="1" thickBot="1">
      <c r="B36" s="950"/>
      <c r="C36" s="951"/>
      <c r="D36" s="951"/>
      <c r="E36" s="951"/>
      <c r="F36" s="951"/>
      <c r="G36" s="951"/>
      <c r="H36" s="951"/>
      <c r="I36" s="951"/>
      <c r="J36" s="951"/>
      <c r="K36" s="951"/>
      <c r="L36" s="952"/>
    </row>
  </sheetData>
  <mergeCells count="2">
    <mergeCell ref="B2:L36"/>
    <mergeCell ref="B1:L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apas5"/>
  <dimension ref="B1:X87"/>
  <sheetViews>
    <sheetView zoomScale="93" zoomScaleNormal="93" workbookViewId="0">
      <pane xSplit="5" ySplit="9" topLeftCell="F10" activePane="bottomRight" state="frozen"/>
      <selection pane="topRight" activeCell="F1" sqref="F1"/>
      <selection pane="bottomLeft" activeCell="A12" sqref="A12"/>
      <selection pane="bottomRight" activeCell="O80" sqref="O80"/>
    </sheetView>
  </sheetViews>
  <sheetFormatPr defaultRowHeight="12.75"/>
  <cols>
    <col min="3" max="3" width="11" customWidth="1"/>
    <col min="4" max="4" width="60.7109375" customWidth="1"/>
    <col min="5" max="5" width="54.140625" customWidth="1"/>
    <col min="6" max="6" width="15.85546875" style="26" customWidth="1"/>
    <col min="7" max="7" width="20.85546875" style="26" hidden="1" customWidth="1"/>
    <col min="8" max="8" width="19.42578125" style="26" customWidth="1"/>
    <col min="9" max="9" width="18.42578125" style="26" customWidth="1"/>
    <col min="10" max="10" width="17.42578125" style="26" customWidth="1"/>
    <col min="11" max="11" width="20.5703125" style="26" customWidth="1"/>
    <col min="12" max="12" width="20.85546875" style="26" hidden="1" customWidth="1"/>
    <col min="13" max="13" width="21.7109375" style="26" customWidth="1"/>
    <col min="14" max="14" width="22.85546875" customWidth="1"/>
    <col min="15" max="15" width="44" customWidth="1"/>
  </cols>
  <sheetData>
    <row r="1" spans="2:14" ht="13.5" thickBot="1">
      <c r="E1" s="366"/>
    </row>
    <row r="2" spans="2:14">
      <c r="B2" s="362"/>
      <c r="C2" s="363"/>
      <c r="D2" s="363"/>
      <c r="E2" s="367"/>
      <c r="F2" s="528"/>
      <c r="G2" s="528"/>
      <c r="H2" s="528"/>
      <c r="I2" s="528"/>
      <c r="J2" s="528"/>
      <c r="K2" s="528"/>
      <c r="L2" s="528"/>
      <c r="M2" s="528"/>
      <c r="N2" s="529"/>
    </row>
    <row r="3" spans="2:14" ht="15.75">
      <c r="B3" s="962"/>
      <c r="C3" s="963"/>
      <c r="D3" s="963"/>
      <c r="E3" s="963"/>
      <c r="F3" s="963"/>
      <c r="G3" s="963"/>
      <c r="H3" s="963"/>
      <c r="I3" s="963"/>
      <c r="J3" s="963"/>
      <c r="K3" s="963"/>
      <c r="L3" s="963"/>
      <c r="M3" s="963"/>
      <c r="N3" s="964"/>
    </row>
    <row r="4" spans="2:14" ht="15.75">
      <c r="B4" s="962" t="s">
        <v>1786</v>
      </c>
      <c r="C4" s="963"/>
      <c r="D4" s="963"/>
      <c r="E4" s="963"/>
      <c r="F4" s="963"/>
      <c r="G4" s="963"/>
      <c r="H4" s="963"/>
      <c r="I4" s="963"/>
      <c r="J4" s="963"/>
      <c r="K4" s="963"/>
      <c r="L4" s="963"/>
      <c r="M4" s="963"/>
      <c r="N4" s="964"/>
    </row>
    <row r="5" spans="2:14" ht="15.75">
      <c r="B5" s="364"/>
      <c r="E5" s="368"/>
      <c r="N5" s="365"/>
    </row>
    <row r="6" spans="2:14" ht="33" customHeight="1">
      <c r="B6" s="364"/>
      <c r="C6" s="961" t="s">
        <v>1448</v>
      </c>
      <c r="D6" s="961"/>
      <c r="N6" s="365"/>
    </row>
    <row r="7" spans="2:14" ht="69" customHeight="1">
      <c r="B7" s="364"/>
      <c r="C7" s="967" t="s">
        <v>1258</v>
      </c>
      <c r="D7" s="967" t="s">
        <v>937</v>
      </c>
      <c r="E7" s="967" t="s">
        <v>938</v>
      </c>
      <c r="F7" s="956" t="s">
        <v>1271</v>
      </c>
      <c r="G7" s="956" t="s">
        <v>1011</v>
      </c>
      <c r="H7" s="424" t="s">
        <v>1521</v>
      </c>
      <c r="I7" s="974" t="s">
        <v>939</v>
      </c>
      <c r="J7" s="974"/>
      <c r="K7" s="974"/>
      <c r="L7" s="956" t="s">
        <v>1011</v>
      </c>
      <c r="M7" s="956" t="s">
        <v>1010</v>
      </c>
      <c r="N7" s="365"/>
    </row>
    <row r="8" spans="2:14" ht="46.5" customHeight="1">
      <c r="B8" s="364"/>
      <c r="C8" s="968"/>
      <c r="D8" s="968"/>
      <c r="E8" s="968"/>
      <c r="F8" s="957"/>
      <c r="G8" s="957"/>
      <c r="H8" s="425"/>
      <c r="I8" s="415" t="s">
        <v>990</v>
      </c>
      <c r="J8" s="415" t="s">
        <v>991</v>
      </c>
      <c r="K8" s="415" t="s">
        <v>1008</v>
      </c>
      <c r="L8" s="957"/>
      <c r="M8" s="957"/>
      <c r="N8" s="365"/>
    </row>
    <row r="9" spans="2:14" ht="32.25" customHeight="1">
      <c r="B9" s="364"/>
      <c r="C9" s="530">
        <v>1</v>
      </c>
      <c r="D9" s="530">
        <v>2</v>
      </c>
      <c r="E9" s="530">
        <v>3</v>
      </c>
      <c r="F9" s="531">
        <v>4</v>
      </c>
      <c r="G9" s="531">
        <v>8</v>
      </c>
      <c r="H9" s="531"/>
      <c r="I9" s="531">
        <v>5</v>
      </c>
      <c r="J9" s="531">
        <v>6</v>
      </c>
      <c r="K9" s="531">
        <v>7</v>
      </c>
      <c r="L9" s="531">
        <v>8</v>
      </c>
      <c r="M9" s="531">
        <v>9</v>
      </c>
      <c r="N9" s="365"/>
    </row>
    <row r="10" spans="2:14" ht="50.45" customHeight="1">
      <c r="B10" s="364"/>
      <c r="C10" s="532" t="s">
        <v>987</v>
      </c>
      <c r="D10" s="533" t="s">
        <v>1445</v>
      </c>
      <c r="E10" s="533" t="s">
        <v>1009</v>
      </c>
      <c r="F10" s="534">
        <v>5859</v>
      </c>
      <c r="G10" s="534" t="s">
        <v>1750</v>
      </c>
      <c r="H10" s="534" t="s">
        <v>1750</v>
      </c>
      <c r="I10" s="534">
        <v>7450</v>
      </c>
      <c r="J10" s="534">
        <v>7460</v>
      </c>
      <c r="K10" s="534">
        <v>7470</v>
      </c>
      <c r="L10" s="534">
        <v>7470</v>
      </c>
      <c r="M10" s="534">
        <v>8000</v>
      </c>
      <c r="N10" s="365"/>
    </row>
    <row r="11" spans="2:14" ht="43.5" customHeight="1">
      <c r="B11" s="364"/>
      <c r="C11" s="969" t="s">
        <v>1030</v>
      </c>
      <c r="D11" s="973" t="s">
        <v>1259</v>
      </c>
      <c r="E11" s="535" t="s">
        <v>1012</v>
      </c>
      <c r="F11" s="536" t="s">
        <v>1014</v>
      </c>
      <c r="G11" s="536" t="s">
        <v>1014</v>
      </c>
      <c r="H11" s="536" t="s">
        <v>1750</v>
      </c>
      <c r="I11" s="536">
        <v>889</v>
      </c>
      <c r="J11" s="536">
        <v>890</v>
      </c>
      <c r="K11" s="536">
        <v>891</v>
      </c>
      <c r="L11" s="536" t="s">
        <v>1014</v>
      </c>
      <c r="M11" s="536" t="s">
        <v>1016</v>
      </c>
      <c r="N11" s="365"/>
    </row>
    <row r="12" spans="2:14" ht="55.5" customHeight="1">
      <c r="B12" s="364"/>
      <c r="C12" s="970"/>
      <c r="D12" s="973"/>
      <c r="E12" s="535" t="s">
        <v>1013</v>
      </c>
      <c r="F12" s="536" t="s">
        <v>1015</v>
      </c>
      <c r="G12" s="536" t="s">
        <v>1015</v>
      </c>
      <c r="H12" s="536" t="s">
        <v>1750</v>
      </c>
      <c r="I12" s="537">
        <v>739</v>
      </c>
      <c r="J12" s="537">
        <v>740</v>
      </c>
      <c r="K12" s="537">
        <v>741</v>
      </c>
      <c r="L12" s="536" t="s">
        <v>1015</v>
      </c>
      <c r="M12" s="536" t="s">
        <v>1017</v>
      </c>
      <c r="N12" s="365"/>
    </row>
    <row r="13" spans="2:14" ht="55.5" customHeight="1">
      <c r="B13" s="364"/>
      <c r="C13" s="538" t="s">
        <v>1260</v>
      </c>
      <c r="D13" s="535" t="s">
        <v>1261</v>
      </c>
      <c r="E13" s="535" t="s">
        <v>1018</v>
      </c>
      <c r="F13" s="536" t="s">
        <v>1025</v>
      </c>
      <c r="G13" s="536" t="s">
        <v>1025</v>
      </c>
      <c r="H13" s="536">
        <v>14.8</v>
      </c>
      <c r="I13" s="537">
        <v>14.78</v>
      </c>
      <c r="J13" s="537">
        <v>14.8</v>
      </c>
      <c r="K13" s="537">
        <v>15</v>
      </c>
      <c r="L13" s="536" t="s">
        <v>1025</v>
      </c>
      <c r="M13" s="536" t="s">
        <v>1022</v>
      </c>
      <c r="N13" s="365" t="s">
        <v>1751</v>
      </c>
    </row>
    <row r="14" spans="2:14" ht="55.5" customHeight="1">
      <c r="B14" s="364"/>
      <c r="C14" s="969"/>
      <c r="D14" s="971"/>
      <c r="E14" s="535" t="s">
        <v>1019</v>
      </c>
      <c r="F14" s="536" t="s">
        <v>1753</v>
      </c>
      <c r="G14" s="536" t="s">
        <v>1752</v>
      </c>
      <c r="H14" s="536">
        <v>18.82</v>
      </c>
      <c r="I14" s="537">
        <v>19.55</v>
      </c>
      <c r="J14" s="537">
        <v>20</v>
      </c>
      <c r="K14" s="537">
        <v>20</v>
      </c>
      <c r="L14" s="536" t="s">
        <v>1026</v>
      </c>
      <c r="M14" s="536" t="s">
        <v>1022</v>
      </c>
      <c r="N14" s="365" t="s">
        <v>1754</v>
      </c>
    </row>
    <row r="15" spans="2:14" ht="43.5" customHeight="1">
      <c r="B15" s="364"/>
      <c r="C15" s="975"/>
      <c r="D15" s="976"/>
      <c r="E15" s="535" t="s">
        <v>1020</v>
      </c>
      <c r="F15" s="536" t="s">
        <v>1027</v>
      </c>
      <c r="G15" s="536" t="s">
        <v>1027</v>
      </c>
      <c r="H15" s="536">
        <v>1</v>
      </c>
      <c r="I15" s="537">
        <v>1</v>
      </c>
      <c r="J15" s="537">
        <v>0</v>
      </c>
      <c r="K15" s="537">
        <v>0</v>
      </c>
      <c r="L15" s="536" t="s">
        <v>1027</v>
      </c>
      <c r="M15" s="536" t="s">
        <v>1023</v>
      </c>
      <c r="N15" s="365"/>
    </row>
    <row r="16" spans="2:14" ht="45.75" customHeight="1">
      <c r="B16" s="364"/>
      <c r="C16" s="970"/>
      <c r="D16" s="972"/>
      <c r="E16" s="535" t="s">
        <v>1021</v>
      </c>
      <c r="F16" s="536" t="s">
        <v>1028</v>
      </c>
      <c r="G16" s="536" t="s">
        <v>1028</v>
      </c>
      <c r="H16" s="536">
        <v>15</v>
      </c>
      <c r="I16" s="537">
        <v>25</v>
      </c>
      <c r="J16" s="537">
        <v>35</v>
      </c>
      <c r="K16" s="537">
        <v>45</v>
      </c>
      <c r="L16" s="536" t="s">
        <v>1028</v>
      </c>
      <c r="M16" s="536" t="s">
        <v>1024</v>
      </c>
      <c r="N16" s="365"/>
    </row>
    <row r="17" spans="2:14" ht="55.5" customHeight="1">
      <c r="B17" s="364"/>
      <c r="C17" s="538" t="s">
        <v>1034</v>
      </c>
      <c r="D17" s="535" t="s">
        <v>1035</v>
      </c>
      <c r="E17" s="535" t="s">
        <v>1029</v>
      </c>
      <c r="F17" s="536" t="s">
        <v>1036</v>
      </c>
      <c r="G17" s="536" t="s">
        <v>1036</v>
      </c>
      <c r="H17" s="536">
        <v>2</v>
      </c>
      <c r="I17" s="537">
        <v>2</v>
      </c>
      <c r="J17" s="537">
        <v>2</v>
      </c>
      <c r="K17" s="537">
        <v>3</v>
      </c>
      <c r="L17" s="536" t="s">
        <v>1036</v>
      </c>
      <c r="M17" s="536" t="s">
        <v>1037</v>
      </c>
      <c r="N17" s="365"/>
    </row>
    <row r="18" spans="2:14" ht="66.75" customHeight="1">
      <c r="B18" s="364"/>
      <c r="C18" s="532" t="s">
        <v>988</v>
      </c>
      <c r="D18" s="533" t="s">
        <v>1262</v>
      </c>
      <c r="E18" s="533" t="s">
        <v>1038</v>
      </c>
      <c r="F18" s="539" t="s">
        <v>1039</v>
      </c>
      <c r="G18" s="534" t="s">
        <v>1039</v>
      </c>
      <c r="H18" s="539">
        <v>8967</v>
      </c>
      <c r="I18" s="539">
        <v>7855</v>
      </c>
      <c r="J18" s="539">
        <v>8000</v>
      </c>
      <c r="K18" s="539">
        <v>8100</v>
      </c>
      <c r="L18" s="534" t="s">
        <v>1039</v>
      </c>
      <c r="M18" s="534" t="s">
        <v>1040</v>
      </c>
      <c r="N18" s="365"/>
    </row>
    <row r="19" spans="2:14" ht="64.5" customHeight="1">
      <c r="B19" s="364"/>
      <c r="C19" s="538" t="s">
        <v>1041</v>
      </c>
      <c r="D19" s="535" t="s">
        <v>1263</v>
      </c>
      <c r="E19" s="535" t="s">
        <v>1042</v>
      </c>
      <c r="F19" s="536" t="s">
        <v>1043</v>
      </c>
      <c r="G19" s="536" t="s">
        <v>1043</v>
      </c>
      <c r="H19" s="536">
        <v>72</v>
      </c>
      <c r="I19" s="537">
        <v>72</v>
      </c>
      <c r="J19" s="537">
        <v>72</v>
      </c>
      <c r="K19" s="537">
        <v>72</v>
      </c>
      <c r="L19" s="536" t="s">
        <v>1043</v>
      </c>
      <c r="M19" s="536" t="s">
        <v>1044</v>
      </c>
      <c r="N19" s="365"/>
    </row>
    <row r="20" spans="2:14" ht="66" customHeight="1">
      <c r="B20" s="364"/>
      <c r="C20" s="538" t="s">
        <v>1264</v>
      </c>
      <c r="D20" s="535" t="s">
        <v>1265</v>
      </c>
      <c r="E20" s="535" t="s">
        <v>1047</v>
      </c>
      <c r="F20" s="536" t="s">
        <v>1027</v>
      </c>
      <c r="G20" s="536" t="s">
        <v>1027</v>
      </c>
      <c r="H20" s="536">
        <v>0</v>
      </c>
      <c r="I20" s="537">
        <v>4</v>
      </c>
      <c r="J20" s="537">
        <v>1</v>
      </c>
      <c r="K20" s="537">
        <v>1</v>
      </c>
      <c r="L20" s="536" t="s">
        <v>1027</v>
      </c>
      <c r="M20" s="536" t="s">
        <v>1046</v>
      </c>
      <c r="N20" s="365"/>
    </row>
    <row r="21" spans="2:14" ht="70.5" customHeight="1">
      <c r="B21" s="364"/>
      <c r="C21" s="538" t="s">
        <v>1048</v>
      </c>
      <c r="D21" s="535" t="s">
        <v>1266</v>
      </c>
      <c r="E21" s="535" t="s">
        <v>1049</v>
      </c>
      <c r="F21" s="536" t="s">
        <v>1027</v>
      </c>
      <c r="G21" s="536" t="s">
        <v>1027</v>
      </c>
      <c r="H21" s="536">
        <v>50</v>
      </c>
      <c r="I21" s="537">
        <v>50</v>
      </c>
      <c r="J21" s="537">
        <v>100</v>
      </c>
      <c r="K21" s="537">
        <v>150</v>
      </c>
      <c r="L21" s="536" t="s">
        <v>1027</v>
      </c>
      <c r="M21" s="536" t="s">
        <v>1040</v>
      </c>
      <c r="N21" s="365"/>
    </row>
    <row r="22" spans="2:14" ht="92.25" customHeight="1">
      <c r="B22" s="364"/>
      <c r="C22" s="532" t="s">
        <v>1267</v>
      </c>
      <c r="D22" s="533" t="s">
        <v>1268</v>
      </c>
      <c r="E22" s="533" t="s">
        <v>1050</v>
      </c>
      <c r="F22" s="534" t="s">
        <v>1027</v>
      </c>
      <c r="G22" s="534" t="s">
        <v>1027</v>
      </c>
      <c r="H22" s="534">
        <v>10</v>
      </c>
      <c r="I22" s="539">
        <v>50</v>
      </c>
      <c r="J22" s="539">
        <v>75</v>
      </c>
      <c r="K22" s="539">
        <v>98</v>
      </c>
      <c r="L22" s="534" t="s">
        <v>1027</v>
      </c>
      <c r="M22" s="534" t="s">
        <v>1051</v>
      </c>
      <c r="N22" s="365"/>
    </row>
    <row r="23" spans="2:14" ht="52.15" customHeight="1">
      <c r="B23" s="540"/>
      <c r="C23" s="969" t="s">
        <v>1052</v>
      </c>
      <c r="D23" s="971" t="s">
        <v>1053</v>
      </c>
      <c r="E23" s="535" t="s">
        <v>1054</v>
      </c>
      <c r="F23" s="536" t="s">
        <v>1055</v>
      </c>
      <c r="G23" s="536" t="s">
        <v>1055</v>
      </c>
      <c r="H23" s="536">
        <v>895</v>
      </c>
      <c r="I23" s="537">
        <v>895</v>
      </c>
      <c r="J23" s="537">
        <v>983</v>
      </c>
      <c r="K23" s="537">
        <v>983</v>
      </c>
      <c r="L23" s="536" t="s">
        <v>1055</v>
      </c>
      <c r="M23" s="536" t="s">
        <v>1056</v>
      </c>
      <c r="N23" s="365"/>
    </row>
    <row r="24" spans="2:14" ht="48" customHeight="1">
      <c r="B24" s="540"/>
      <c r="C24" s="970"/>
      <c r="D24" s="972"/>
      <c r="E24" s="535" t="s">
        <v>1057</v>
      </c>
      <c r="F24" s="536" t="s">
        <v>1027</v>
      </c>
      <c r="G24" s="536" t="s">
        <v>1027</v>
      </c>
      <c r="H24" s="536">
        <v>0</v>
      </c>
      <c r="I24" s="537">
        <v>0</v>
      </c>
      <c r="J24" s="537">
        <v>40</v>
      </c>
      <c r="K24" s="537">
        <v>0</v>
      </c>
      <c r="L24" s="536" t="s">
        <v>1027</v>
      </c>
      <c r="M24" s="541" t="s">
        <v>1058</v>
      </c>
      <c r="N24" s="542"/>
    </row>
    <row r="25" spans="2:14" ht="52.5" customHeight="1">
      <c r="B25" s="540"/>
      <c r="C25" s="538" t="s">
        <v>1059</v>
      </c>
      <c r="D25" s="535" t="s">
        <v>1060</v>
      </c>
      <c r="E25" s="535" t="s">
        <v>1061</v>
      </c>
      <c r="F25" s="536" t="s">
        <v>1027</v>
      </c>
      <c r="G25" s="536" t="s">
        <v>1027</v>
      </c>
      <c r="H25" s="536">
        <v>0</v>
      </c>
      <c r="I25" s="537">
        <v>0</v>
      </c>
      <c r="J25" s="537">
        <v>35</v>
      </c>
      <c r="K25" s="537">
        <v>45</v>
      </c>
      <c r="L25" s="536" t="s">
        <v>1027</v>
      </c>
      <c r="M25" s="536" t="s">
        <v>1062</v>
      </c>
      <c r="N25" s="365"/>
    </row>
    <row r="26" spans="2:14" ht="51">
      <c r="B26" s="540"/>
      <c r="C26" s="538" t="s">
        <v>1238</v>
      </c>
      <c r="D26" s="535" t="s">
        <v>1063</v>
      </c>
      <c r="E26" s="535" t="s">
        <v>1504</v>
      </c>
      <c r="F26" s="536" t="s">
        <v>1027</v>
      </c>
      <c r="G26" s="536" t="s">
        <v>1027</v>
      </c>
      <c r="H26" s="536">
        <v>0</v>
      </c>
      <c r="I26" s="537">
        <v>3</v>
      </c>
      <c r="J26" s="537">
        <v>3</v>
      </c>
      <c r="K26" s="537">
        <v>3</v>
      </c>
      <c r="L26" s="536" t="s">
        <v>1027</v>
      </c>
      <c r="M26" s="536" t="s">
        <v>1064</v>
      </c>
      <c r="N26" s="365"/>
    </row>
    <row r="27" spans="2:14" ht="38.25">
      <c r="B27" s="369"/>
      <c r="C27" s="538" t="s">
        <v>1065</v>
      </c>
      <c r="D27" s="535" t="s">
        <v>1066</v>
      </c>
      <c r="E27" s="535" t="s">
        <v>1067</v>
      </c>
      <c r="F27" s="536" t="s">
        <v>1027</v>
      </c>
      <c r="G27" s="536" t="s">
        <v>1027</v>
      </c>
      <c r="H27" s="536">
        <v>1</v>
      </c>
      <c r="I27" s="537">
        <v>1</v>
      </c>
      <c r="J27" s="537">
        <v>1</v>
      </c>
      <c r="K27" s="537">
        <v>1</v>
      </c>
      <c r="L27" s="536" t="s">
        <v>1027</v>
      </c>
      <c r="M27" s="536" t="s">
        <v>1046</v>
      </c>
      <c r="N27" s="365"/>
    </row>
    <row r="28" spans="2:14" ht="38.25">
      <c r="B28" s="364"/>
      <c r="C28" s="538" t="s">
        <v>1068</v>
      </c>
      <c r="D28" s="535" t="s">
        <v>1069</v>
      </c>
      <c r="E28" s="535" t="s">
        <v>498</v>
      </c>
      <c r="F28" s="536" t="s">
        <v>1070</v>
      </c>
      <c r="G28" s="536" t="s">
        <v>1070</v>
      </c>
      <c r="H28" s="536">
        <v>2</v>
      </c>
      <c r="I28" s="537">
        <v>0</v>
      </c>
      <c r="J28" s="537">
        <v>1</v>
      </c>
      <c r="K28" s="537">
        <v>4</v>
      </c>
      <c r="L28" s="536" t="s">
        <v>1070</v>
      </c>
      <c r="M28" s="536" t="s">
        <v>1033</v>
      </c>
      <c r="N28" s="365"/>
    </row>
    <row r="29" spans="2:14" ht="80.45" customHeight="1">
      <c r="B29" s="364"/>
      <c r="C29" s="538" t="s">
        <v>1073</v>
      </c>
      <c r="D29" s="535" t="s">
        <v>1074</v>
      </c>
      <c r="E29" s="535" t="s">
        <v>1075</v>
      </c>
      <c r="F29" s="536" t="s">
        <v>1027</v>
      </c>
      <c r="G29" s="536" t="s">
        <v>1027</v>
      </c>
      <c r="H29" s="536">
        <v>80</v>
      </c>
      <c r="I29" s="537">
        <v>80</v>
      </c>
      <c r="J29" s="537">
        <v>82</v>
      </c>
      <c r="K29" s="537">
        <v>85</v>
      </c>
      <c r="L29" s="536" t="s">
        <v>1027</v>
      </c>
      <c r="M29" s="536" t="s">
        <v>1076</v>
      </c>
      <c r="N29" s="365"/>
    </row>
    <row r="30" spans="2:14" ht="54" customHeight="1">
      <c r="B30" s="364"/>
      <c r="C30" s="532" t="s">
        <v>1239</v>
      </c>
      <c r="D30" s="533" t="s">
        <v>1079</v>
      </c>
      <c r="E30" s="533" t="s">
        <v>1080</v>
      </c>
      <c r="F30" s="534" t="s">
        <v>1081</v>
      </c>
      <c r="G30" s="534" t="s">
        <v>1081</v>
      </c>
      <c r="H30" s="534">
        <v>10</v>
      </c>
      <c r="I30" s="539">
        <v>12</v>
      </c>
      <c r="J30" s="539">
        <v>12</v>
      </c>
      <c r="K30" s="539">
        <v>13</v>
      </c>
      <c r="L30" s="534" t="s">
        <v>1081</v>
      </c>
      <c r="M30" s="534" t="s">
        <v>1082</v>
      </c>
      <c r="N30" s="365"/>
    </row>
    <row r="31" spans="2:14" ht="38.25">
      <c r="B31" s="364"/>
      <c r="C31" s="538" t="s">
        <v>1083</v>
      </c>
      <c r="D31" s="535" t="s">
        <v>1084</v>
      </c>
      <c r="E31" s="535" t="s">
        <v>1085</v>
      </c>
      <c r="F31" s="536" t="s">
        <v>1086</v>
      </c>
      <c r="G31" s="536" t="s">
        <v>1086</v>
      </c>
      <c r="H31" s="536" t="s">
        <v>1430</v>
      </c>
      <c r="I31" s="537">
        <v>3000</v>
      </c>
      <c r="J31" s="537">
        <v>3600</v>
      </c>
      <c r="K31" s="537">
        <v>4000</v>
      </c>
      <c r="L31" s="536" t="s">
        <v>1086</v>
      </c>
      <c r="M31" s="536" t="s">
        <v>1505</v>
      </c>
      <c r="N31" s="365"/>
    </row>
    <row r="32" spans="2:14" ht="33.75" customHeight="1">
      <c r="B32" s="369"/>
      <c r="C32" s="538" t="s">
        <v>1087</v>
      </c>
      <c r="D32" s="535" t="s">
        <v>1088</v>
      </c>
      <c r="E32" s="535" t="s">
        <v>1433</v>
      </c>
      <c r="F32" s="536" t="s">
        <v>1089</v>
      </c>
      <c r="G32" s="536" t="s">
        <v>1089</v>
      </c>
      <c r="H32" s="536" t="s">
        <v>1761</v>
      </c>
      <c r="I32" s="537">
        <v>20</v>
      </c>
      <c r="J32" s="537">
        <v>20</v>
      </c>
      <c r="K32" s="537">
        <v>25</v>
      </c>
      <c r="L32" s="536" t="s">
        <v>1089</v>
      </c>
      <c r="M32" s="536" t="s">
        <v>1090</v>
      </c>
      <c r="N32" s="365"/>
    </row>
    <row r="33" spans="2:14" ht="51">
      <c r="B33" s="364"/>
      <c r="C33" s="538" t="s">
        <v>1091</v>
      </c>
      <c r="D33" s="535" t="s">
        <v>1092</v>
      </c>
      <c r="E33" s="535" t="s">
        <v>1093</v>
      </c>
      <c r="F33" s="536" t="s">
        <v>1173</v>
      </c>
      <c r="G33" s="536" t="s">
        <v>1094</v>
      </c>
      <c r="H33" s="536" t="s">
        <v>1761</v>
      </c>
      <c r="I33" s="537">
        <v>30</v>
      </c>
      <c r="J33" s="537">
        <v>30</v>
      </c>
      <c r="K33" s="537">
        <v>30</v>
      </c>
      <c r="L33" s="536" t="s">
        <v>1094</v>
      </c>
      <c r="M33" s="536" t="s">
        <v>1077</v>
      </c>
      <c r="N33" s="365"/>
    </row>
    <row r="34" spans="2:14" ht="41.25" customHeight="1">
      <c r="B34" s="364"/>
      <c r="C34" s="538" t="s">
        <v>1095</v>
      </c>
      <c r="D34" s="535" t="s">
        <v>1096</v>
      </c>
      <c r="E34" s="535" t="s">
        <v>1097</v>
      </c>
      <c r="F34" s="536" t="s">
        <v>1027</v>
      </c>
      <c r="G34" s="536" t="s">
        <v>1027</v>
      </c>
      <c r="H34" s="536" t="s">
        <v>1762</v>
      </c>
      <c r="I34" s="537">
        <v>40</v>
      </c>
      <c r="J34" s="537">
        <v>50</v>
      </c>
      <c r="K34" s="537">
        <v>60</v>
      </c>
      <c r="L34" s="536" t="s">
        <v>1027</v>
      </c>
      <c r="M34" s="536" t="s">
        <v>1076</v>
      </c>
      <c r="N34" s="365"/>
    </row>
    <row r="35" spans="2:14" ht="70.5" customHeight="1">
      <c r="B35" s="364"/>
      <c r="C35" s="538" t="s">
        <v>1098</v>
      </c>
      <c r="D35" s="535" t="s">
        <v>1099</v>
      </c>
      <c r="E35" s="535" t="s">
        <v>1100</v>
      </c>
      <c r="F35" s="536" t="s">
        <v>1027</v>
      </c>
      <c r="G35" s="536" t="s">
        <v>1027</v>
      </c>
      <c r="H35" s="536" t="s">
        <v>1763</v>
      </c>
      <c r="I35" s="537">
        <v>1</v>
      </c>
      <c r="J35" s="537">
        <v>1</v>
      </c>
      <c r="K35" s="537">
        <v>1.5</v>
      </c>
      <c r="L35" s="536" t="s">
        <v>1027</v>
      </c>
      <c r="M35" s="536" t="s">
        <v>1033</v>
      </c>
      <c r="N35" s="365"/>
    </row>
    <row r="36" spans="2:14" ht="59.45" customHeight="1">
      <c r="B36" s="364"/>
      <c r="C36" s="532" t="s">
        <v>1240</v>
      </c>
      <c r="D36" s="533" t="s">
        <v>1101</v>
      </c>
      <c r="E36" s="533" t="s">
        <v>1102</v>
      </c>
      <c r="F36" s="534" t="s">
        <v>1027</v>
      </c>
      <c r="G36" s="534" t="s">
        <v>1027</v>
      </c>
      <c r="H36" s="534">
        <v>20</v>
      </c>
      <c r="I36" s="539">
        <v>40</v>
      </c>
      <c r="J36" s="539">
        <v>50</v>
      </c>
      <c r="K36" s="539">
        <v>60</v>
      </c>
      <c r="L36" s="534" t="s">
        <v>1027</v>
      </c>
      <c r="M36" s="534" t="s">
        <v>1103</v>
      </c>
      <c r="N36" s="365"/>
    </row>
    <row r="37" spans="2:14" ht="38.25">
      <c r="B37" s="369"/>
      <c r="C37" s="538" t="s">
        <v>1104</v>
      </c>
      <c r="D37" s="535" t="s">
        <v>1105</v>
      </c>
      <c r="E37" s="535" t="s">
        <v>1106</v>
      </c>
      <c r="F37" s="536" t="s">
        <v>1107</v>
      </c>
      <c r="G37" s="536" t="s">
        <v>1107</v>
      </c>
      <c r="H37" s="536">
        <v>22</v>
      </c>
      <c r="I37" s="537">
        <v>20</v>
      </c>
      <c r="J37" s="537">
        <v>30</v>
      </c>
      <c r="K37" s="537">
        <v>50</v>
      </c>
      <c r="L37" s="536" t="s">
        <v>1107</v>
      </c>
      <c r="M37" s="536" t="s">
        <v>1108</v>
      </c>
      <c r="N37" s="365" t="s">
        <v>1758</v>
      </c>
    </row>
    <row r="38" spans="2:14" ht="33" customHeight="1">
      <c r="B38" s="369"/>
      <c r="C38" s="538" t="s">
        <v>1109</v>
      </c>
      <c r="D38" s="535" t="s">
        <v>1110</v>
      </c>
      <c r="E38" s="535" t="s">
        <v>1111</v>
      </c>
      <c r="F38" s="536" t="s">
        <v>1027</v>
      </c>
      <c r="G38" s="536" t="s">
        <v>1027</v>
      </c>
      <c r="H38" s="536">
        <v>0</v>
      </c>
      <c r="I38" s="537">
        <v>0</v>
      </c>
      <c r="J38" s="537">
        <v>2</v>
      </c>
      <c r="K38" s="537">
        <v>3</v>
      </c>
      <c r="L38" s="536" t="s">
        <v>1027</v>
      </c>
      <c r="M38" s="536" t="s">
        <v>1031</v>
      </c>
      <c r="N38" s="365"/>
    </row>
    <row r="39" spans="2:14" ht="38.25">
      <c r="B39" s="364"/>
      <c r="C39" s="538" t="s">
        <v>1112</v>
      </c>
      <c r="D39" s="535" t="s">
        <v>1113</v>
      </c>
      <c r="E39" s="535" t="s">
        <v>1114</v>
      </c>
      <c r="F39" s="536" t="s">
        <v>1027</v>
      </c>
      <c r="G39" s="536" t="s">
        <v>1027</v>
      </c>
      <c r="H39" s="536">
        <v>1</v>
      </c>
      <c r="I39" s="537">
        <v>0</v>
      </c>
      <c r="J39" s="537">
        <v>0</v>
      </c>
      <c r="K39" s="537">
        <v>1</v>
      </c>
      <c r="L39" s="536" t="s">
        <v>1027</v>
      </c>
      <c r="M39" s="536" t="s">
        <v>1033</v>
      </c>
      <c r="N39" s="365"/>
    </row>
    <row r="40" spans="2:14" ht="38.25">
      <c r="B40" s="369"/>
      <c r="C40" s="538" t="s">
        <v>1115</v>
      </c>
      <c r="D40" s="535" t="s">
        <v>1116</v>
      </c>
      <c r="E40" s="535" t="s">
        <v>1117</v>
      </c>
      <c r="F40" s="536" t="s">
        <v>1027</v>
      </c>
      <c r="G40" s="536" t="s">
        <v>1027</v>
      </c>
      <c r="H40" s="536">
        <v>11</v>
      </c>
      <c r="I40" s="537">
        <v>10</v>
      </c>
      <c r="J40" s="537">
        <v>15</v>
      </c>
      <c r="K40" s="537">
        <v>20</v>
      </c>
      <c r="L40" s="536" t="s">
        <v>1027</v>
      </c>
      <c r="M40" s="536" t="s">
        <v>1044</v>
      </c>
      <c r="N40" s="365" t="s">
        <v>1759</v>
      </c>
    </row>
    <row r="41" spans="2:14" ht="37.5" customHeight="1">
      <c r="B41" s="369"/>
      <c r="C41" s="538" t="s">
        <v>1118</v>
      </c>
      <c r="D41" s="535" t="s">
        <v>1119</v>
      </c>
      <c r="E41" s="535" t="s">
        <v>1120</v>
      </c>
      <c r="F41" s="536" t="s">
        <v>1027</v>
      </c>
      <c r="G41" s="536" t="s">
        <v>1027</v>
      </c>
      <c r="H41" s="536">
        <v>11</v>
      </c>
      <c r="I41" s="537">
        <v>10</v>
      </c>
      <c r="J41" s="537">
        <v>15</v>
      </c>
      <c r="K41" s="537">
        <v>20</v>
      </c>
      <c r="L41" s="536" t="s">
        <v>1027</v>
      </c>
      <c r="M41" s="536" t="s">
        <v>1044</v>
      </c>
      <c r="N41" s="365" t="s">
        <v>1760</v>
      </c>
    </row>
    <row r="42" spans="2:14" ht="33.75" customHeight="1">
      <c r="B42" s="369"/>
      <c r="C42" s="538" t="s">
        <v>1121</v>
      </c>
      <c r="D42" s="535" t="s">
        <v>1122</v>
      </c>
      <c r="E42" s="535" t="s">
        <v>1123</v>
      </c>
      <c r="F42" s="536" t="s">
        <v>1027</v>
      </c>
      <c r="G42" s="536" t="s">
        <v>1027</v>
      </c>
      <c r="H42" s="536" t="s">
        <v>1764</v>
      </c>
      <c r="I42" s="537">
        <v>3</v>
      </c>
      <c r="J42" s="537">
        <v>4</v>
      </c>
      <c r="K42" s="537">
        <v>5</v>
      </c>
      <c r="L42" s="536" t="s">
        <v>1027</v>
      </c>
      <c r="M42" s="536" t="s">
        <v>1077</v>
      </c>
      <c r="N42" s="365"/>
    </row>
    <row r="43" spans="2:14" ht="44.25" customHeight="1">
      <c r="B43" s="369"/>
      <c r="C43" s="532" t="s">
        <v>1241</v>
      </c>
      <c r="D43" s="533" t="s">
        <v>1124</v>
      </c>
      <c r="E43" s="533" t="s">
        <v>1125</v>
      </c>
      <c r="F43" s="534" t="s">
        <v>1126</v>
      </c>
      <c r="G43" s="534" t="s">
        <v>1126</v>
      </c>
      <c r="H43" s="534">
        <v>75.47</v>
      </c>
      <c r="I43" s="539">
        <v>75.47</v>
      </c>
      <c r="J43" s="539">
        <v>76</v>
      </c>
      <c r="K43" s="539">
        <v>76</v>
      </c>
      <c r="L43" s="534" t="s">
        <v>1126</v>
      </c>
      <c r="M43" s="534" t="s">
        <v>1127</v>
      </c>
      <c r="N43" s="365"/>
    </row>
    <row r="44" spans="2:14" ht="27.75" customHeight="1">
      <c r="B44" s="369"/>
      <c r="C44" s="538" t="s">
        <v>1128</v>
      </c>
      <c r="D44" s="535" t="s">
        <v>1129</v>
      </c>
      <c r="E44" s="535" t="s">
        <v>1506</v>
      </c>
      <c r="F44" s="536" t="s">
        <v>1130</v>
      </c>
      <c r="G44" s="536" t="s">
        <v>1130</v>
      </c>
      <c r="H44" s="536">
        <v>207.2</v>
      </c>
      <c r="I44" s="537">
        <v>207.2</v>
      </c>
      <c r="J44" s="537">
        <v>206</v>
      </c>
      <c r="K44" s="537">
        <v>205</v>
      </c>
      <c r="L44" s="536" t="s">
        <v>1130</v>
      </c>
      <c r="M44" s="536" t="s">
        <v>1131</v>
      </c>
      <c r="N44" s="365"/>
    </row>
    <row r="45" spans="2:14" ht="38.25">
      <c r="B45" s="369"/>
      <c r="C45" s="969" t="s">
        <v>1132</v>
      </c>
      <c r="D45" s="971" t="s">
        <v>1133</v>
      </c>
      <c r="E45" s="535" t="s">
        <v>1134</v>
      </c>
      <c r="F45" s="536" t="s">
        <v>1136</v>
      </c>
      <c r="G45" s="536" t="s">
        <v>1136</v>
      </c>
      <c r="H45" s="536">
        <v>50</v>
      </c>
      <c r="I45" s="537">
        <v>50</v>
      </c>
      <c r="J45" s="537">
        <v>55</v>
      </c>
      <c r="K45" s="537">
        <v>60</v>
      </c>
      <c r="L45" s="536" t="s">
        <v>1136</v>
      </c>
      <c r="M45" s="536" t="s">
        <v>1242</v>
      </c>
      <c r="N45" s="365"/>
    </row>
    <row r="46" spans="2:14" ht="38.25">
      <c r="B46" s="364"/>
      <c r="C46" s="970"/>
      <c r="D46" s="972"/>
      <c r="E46" s="535" t="s">
        <v>1135</v>
      </c>
      <c r="F46" s="536" t="s">
        <v>1137</v>
      </c>
      <c r="G46" s="536" t="s">
        <v>1137</v>
      </c>
      <c r="H46" s="536">
        <v>12</v>
      </c>
      <c r="I46" s="537">
        <v>12</v>
      </c>
      <c r="J46" s="537">
        <v>15</v>
      </c>
      <c r="K46" s="537">
        <v>17</v>
      </c>
      <c r="L46" s="536" t="s">
        <v>1137</v>
      </c>
      <c r="M46" s="536" t="s">
        <v>1243</v>
      </c>
      <c r="N46" s="365"/>
    </row>
    <row r="47" spans="2:14" ht="39.75" customHeight="1">
      <c r="B47" s="369"/>
      <c r="C47" s="532" t="s">
        <v>1244</v>
      </c>
      <c r="D47" s="533" t="s">
        <v>1143</v>
      </c>
      <c r="E47" s="533" t="s">
        <v>1139</v>
      </c>
      <c r="F47" s="534" t="s">
        <v>1140</v>
      </c>
      <c r="G47" s="534" t="s">
        <v>1140</v>
      </c>
      <c r="H47" s="534">
        <v>8</v>
      </c>
      <c r="I47" s="539">
        <v>8</v>
      </c>
      <c r="J47" s="539">
        <v>9</v>
      </c>
      <c r="K47" s="539">
        <v>9</v>
      </c>
      <c r="L47" s="534" t="s">
        <v>1140</v>
      </c>
      <c r="M47" s="534" t="s">
        <v>1141</v>
      </c>
      <c r="N47" s="365"/>
    </row>
    <row r="48" spans="2:14" ht="54" customHeight="1">
      <c r="B48" s="369"/>
      <c r="C48" s="538" t="s">
        <v>1142</v>
      </c>
      <c r="D48" s="535" t="s">
        <v>1143</v>
      </c>
      <c r="E48" s="535" t="s">
        <v>1507</v>
      </c>
      <c r="F48" s="536" t="s">
        <v>1144</v>
      </c>
      <c r="G48" s="536" t="s">
        <v>1144</v>
      </c>
      <c r="H48" s="536">
        <v>25</v>
      </c>
      <c r="I48" s="537">
        <v>25</v>
      </c>
      <c r="J48" s="537">
        <v>26</v>
      </c>
      <c r="K48" s="537">
        <v>27</v>
      </c>
      <c r="L48" s="536" t="s">
        <v>1144</v>
      </c>
      <c r="M48" s="536" t="s">
        <v>1145</v>
      </c>
      <c r="N48" s="365"/>
    </row>
    <row r="49" spans="2:15" ht="33" customHeight="1">
      <c r="B49" s="369"/>
      <c r="C49" s="532" t="s">
        <v>1245</v>
      </c>
      <c r="D49" s="533" t="s">
        <v>1146</v>
      </c>
      <c r="E49" s="533" t="s">
        <v>1147</v>
      </c>
      <c r="F49" s="534" t="s">
        <v>1148</v>
      </c>
      <c r="G49" s="534" t="s">
        <v>1148</v>
      </c>
      <c r="H49" s="534">
        <v>12</v>
      </c>
      <c r="I49" s="539">
        <v>12</v>
      </c>
      <c r="J49" s="539">
        <v>12.5</v>
      </c>
      <c r="K49" s="539">
        <v>12.7</v>
      </c>
      <c r="L49" s="534" t="s">
        <v>1148</v>
      </c>
      <c r="M49" s="534" t="s">
        <v>1149</v>
      </c>
      <c r="N49" s="365"/>
    </row>
    <row r="50" spans="2:15" ht="37.5" customHeight="1">
      <c r="B50" s="369"/>
      <c r="C50" s="538" t="s">
        <v>1150</v>
      </c>
      <c r="D50" s="535" t="s">
        <v>1151</v>
      </c>
      <c r="E50" s="535" t="s">
        <v>1152</v>
      </c>
      <c r="F50" s="536" t="s">
        <v>1027</v>
      </c>
      <c r="G50" s="536" t="s">
        <v>1027</v>
      </c>
      <c r="H50" s="536">
        <v>0</v>
      </c>
      <c r="I50" s="537">
        <v>0</v>
      </c>
      <c r="J50" s="537">
        <v>0</v>
      </c>
      <c r="K50" s="537">
        <v>1</v>
      </c>
      <c r="L50" s="536" t="s">
        <v>1027</v>
      </c>
      <c r="M50" s="536" t="s">
        <v>1046</v>
      </c>
      <c r="N50" s="365"/>
    </row>
    <row r="51" spans="2:15" ht="45" customHeight="1">
      <c r="B51" s="369"/>
      <c r="C51" s="538" t="s">
        <v>1153</v>
      </c>
      <c r="D51" s="535" t="s">
        <v>1154</v>
      </c>
      <c r="E51" s="535" t="s">
        <v>1155</v>
      </c>
      <c r="F51" s="536" t="s">
        <v>1156</v>
      </c>
      <c r="G51" s="536" t="s">
        <v>1156</v>
      </c>
      <c r="H51" s="536">
        <v>0</v>
      </c>
      <c r="I51" s="537">
        <v>2</v>
      </c>
      <c r="J51" s="537">
        <v>4</v>
      </c>
      <c r="K51" s="537">
        <v>6</v>
      </c>
      <c r="L51" s="536" t="s">
        <v>1156</v>
      </c>
      <c r="M51" s="536" t="s">
        <v>1157</v>
      </c>
      <c r="N51" s="365"/>
    </row>
    <row r="52" spans="2:15" ht="91.5" customHeight="1">
      <c r="B52" s="369"/>
      <c r="C52" s="532" t="s">
        <v>1272</v>
      </c>
      <c r="D52" s="533" t="s">
        <v>1159</v>
      </c>
      <c r="E52" s="533" t="s">
        <v>1123</v>
      </c>
      <c r="F52" s="534" t="s">
        <v>1107</v>
      </c>
      <c r="G52" s="534" t="s">
        <v>1107</v>
      </c>
      <c r="H52" s="534">
        <v>7</v>
      </c>
      <c r="I52" s="539">
        <v>10</v>
      </c>
      <c r="J52" s="539">
        <v>12</v>
      </c>
      <c r="K52" s="539">
        <v>15</v>
      </c>
      <c r="L52" s="534" t="s">
        <v>1107</v>
      </c>
      <c r="M52" s="534" t="s">
        <v>1044</v>
      </c>
      <c r="N52" s="365" t="s">
        <v>1767</v>
      </c>
      <c r="O52" t="s">
        <v>1766</v>
      </c>
    </row>
    <row r="53" spans="2:15" ht="35.25" customHeight="1">
      <c r="B53" s="369"/>
      <c r="C53" s="538" t="s">
        <v>1160</v>
      </c>
      <c r="D53" s="535" t="s">
        <v>1161</v>
      </c>
      <c r="E53" s="535" t="s">
        <v>1162</v>
      </c>
      <c r="F53" s="536" t="s">
        <v>1158</v>
      </c>
      <c r="G53" s="536" t="s">
        <v>1158</v>
      </c>
      <c r="H53" s="536">
        <v>50</v>
      </c>
      <c r="I53" s="537">
        <v>85</v>
      </c>
      <c r="J53" s="537">
        <v>85</v>
      </c>
      <c r="K53" s="537">
        <v>85</v>
      </c>
      <c r="L53" s="536" t="s">
        <v>1158</v>
      </c>
      <c r="M53" s="536" t="s">
        <v>1024</v>
      </c>
      <c r="N53" s="365"/>
    </row>
    <row r="54" spans="2:15" ht="38.25">
      <c r="B54" s="369"/>
      <c r="C54" s="538" t="s">
        <v>1163</v>
      </c>
      <c r="D54" s="535" t="s">
        <v>1164</v>
      </c>
      <c r="E54" s="535" t="s">
        <v>1165</v>
      </c>
      <c r="F54" s="536" t="s">
        <v>1032</v>
      </c>
      <c r="G54" s="536" t="s">
        <v>1032</v>
      </c>
      <c r="H54" s="536">
        <v>0</v>
      </c>
      <c r="I54" s="537">
        <v>0</v>
      </c>
      <c r="J54" s="537">
        <v>0.1</v>
      </c>
      <c r="K54" s="537">
        <v>0.3</v>
      </c>
      <c r="L54" s="536" t="s">
        <v>1032</v>
      </c>
      <c r="M54" s="536" t="s">
        <v>1033</v>
      </c>
      <c r="N54" s="365"/>
    </row>
    <row r="55" spans="2:15" ht="38.25">
      <c r="B55" s="369"/>
      <c r="C55" s="538" t="s">
        <v>1166</v>
      </c>
      <c r="D55" s="535" t="s">
        <v>1167</v>
      </c>
      <c r="E55" s="535" t="s">
        <v>1246</v>
      </c>
      <c r="F55" s="536" t="s">
        <v>1027</v>
      </c>
      <c r="G55" s="536" t="s">
        <v>1027</v>
      </c>
      <c r="H55" s="536">
        <v>2</v>
      </c>
      <c r="I55" s="537">
        <v>2</v>
      </c>
      <c r="J55" s="537">
        <v>3</v>
      </c>
      <c r="K55" s="537">
        <v>5</v>
      </c>
      <c r="L55" s="536" t="s">
        <v>1027</v>
      </c>
      <c r="M55" s="536" t="s">
        <v>1024</v>
      </c>
      <c r="N55" s="365"/>
    </row>
    <row r="56" spans="2:15" ht="52.5" customHeight="1">
      <c r="B56" s="369"/>
      <c r="C56" s="532" t="s">
        <v>1247</v>
      </c>
      <c r="D56" s="533" t="s">
        <v>1168</v>
      </c>
      <c r="E56" s="533" t="s">
        <v>1508</v>
      </c>
      <c r="F56" s="534" t="s">
        <v>1027</v>
      </c>
      <c r="G56" s="534" t="s">
        <v>1027</v>
      </c>
      <c r="H56" s="534"/>
      <c r="I56" s="539">
        <v>60</v>
      </c>
      <c r="J56" s="539">
        <v>70</v>
      </c>
      <c r="K56" s="539">
        <v>75</v>
      </c>
      <c r="L56" s="534" t="s">
        <v>1027</v>
      </c>
      <c r="M56" s="534" t="s">
        <v>1169</v>
      </c>
      <c r="N56" s="365"/>
    </row>
    <row r="57" spans="2:15" ht="36" customHeight="1">
      <c r="B57" s="369"/>
      <c r="C57" s="538" t="s">
        <v>1170</v>
      </c>
      <c r="D57" s="535" t="s">
        <v>1171</v>
      </c>
      <c r="E57" s="535" t="s">
        <v>1172</v>
      </c>
      <c r="F57" s="536" t="s">
        <v>1173</v>
      </c>
      <c r="G57" s="536" t="s">
        <v>1173</v>
      </c>
      <c r="H57" s="536">
        <v>1</v>
      </c>
      <c r="I57" s="537">
        <v>30</v>
      </c>
      <c r="J57" s="537">
        <v>40</v>
      </c>
      <c r="K57" s="537">
        <v>50</v>
      </c>
      <c r="L57" s="536" t="s">
        <v>1173</v>
      </c>
      <c r="M57" s="536" t="s">
        <v>1174</v>
      </c>
      <c r="N57" s="365"/>
    </row>
    <row r="58" spans="2:15" ht="33.75" customHeight="1">
      <c r="B58" s="369"/>
      <c r="C58" s="538" t="s">
        <v>1175</v>
      </c>
      <c r="D58" s="535" t="s">
        <v>1176</v>
      </c>
      <c r="E58" s="535" t="s">
        <v>1177</v>
      </c>
      <c r="F58" s="536" t="s">
        <v>1027</v>
      </c>
      <c r="G58" s="536" t="s">
        <v>1027</v>
      </c>
      <c r="H58" s="536">
        <v>0</v>
      </c>
      <c r="I58" s="537">
        <v>0</v>
      </c>
      <c r="J58" s="537">
        <v>0</v>
      </c>
      <c r="K58" s="537">
        <v>0</v>
      </c>
      <c r="L58" s="536" t="s">
        <v>1027</v>
      </c>
      <c r="M58" s="536" t="s">
        <v>1178</v>
      </c>
      <c r="N58" s="365"/>
    </row>
    <row r="59" spans="2:15" ht="51" customHeight="1">
      <c r="B59" s="369"/>
      <c r="C59" s="969" t="s">
        <v>1179</v>
      </c>
      <c r="D59" s="971" t="s">
        <v>1180</v>
      </c>
      <c r="E59" s="971" t="s">
        <v>1181</v>
      </c>
      <c r="F59" s="958" t="s">
        <v>1182</v>
      </c>
      <c r="G59" s="958" t="s">
        <v>1182</v>
      </c>
      <c r="H59" s="959">
        <v>4156</v>
      </c>
      <c r="I59" s="965">
        <v>3486</v>
      </c>
      <c r="J59" s="965">
        <v>3486</v>
      </c>
      <c r="K59" s="965">
        <v>3486</v>
      </c>
      <c r="L59" s="959" t="s">
        <v>1182</v>
      </c>
      <c r="M59" s="959" t="s">
        <v>1509</v>
      </c>
      <c r="N59" s="365"/>
    </row>
    <row r="60" spans="2:15">
      <c r="B60" s="364"/>
      <c r="C60" s="975"/>
      <c r="D60" s="976"/>
      <c r="E60" s="976"/>
      <c r="F60" s="958"/>
      <c r="G60" s="958"/>
      <c r="H60" s="960"/>
      <c r="I60" s="966"/>
      <c r="J60" s="966"/>
      <c r="K60" s="966"/>
      <c r="L60" s="960"/>
      <c r="M60" s="960"/>
      <c r="N60" s="365"/>
    </row>
    <row r="61" spans="2:15" ht="37.5" customHeight="1">
      <c r="B61" s="364"/>
      <c r="C61" s="975"/>
      <c r="D61" s="976"/>
      <c r="E61" s="976"/>
      <c r="F61" s="536" t="s">
        <v>1510</v>
      </c>
      <c r="G61" s="536" t="s">
        <v>1510</v>
      </c>
      <c r="H61" s="536">
        <v>469</v>
      </c>
      <c r="I61" s="537">
        <v>469</v>
      </c>
      <c r="J61" s="537">
        <v>500</v>
      </c>
      <c r="K61" s="537">
        <v>500</v>
      </c>
      <c r="L61" s="536" t="s">
        <v>1510</v>
      </c>
      <c r="M61" s="536" t="s">
        <v>1511</v>
      </c>
      <c r="N61" s="365"/>
    </row>
    <row r="62" spans="2:15" ht="60" customHeight="1">
      <c r="B62" s="364"/>
      <c r="C62" s="975"/>
      <c r="D62" s="976"/>
      <c r="E62" s="976"/>
      <c r="F62" s="959" t="s">
        <v>1269</v>
      </c>
      <c r="G62" s="959" t="s">
        <v>1269</v>
      </c>
      <c r="H62" s="959">
        <v>4156</v>
      </c>
      <c r="I62" s="965" t="s">
        <v>1491</v>
      </c>
      <c r="J62" s="965" t="s">
        <v>1491</v>
      </c>
      <c r="K62" s="965" t="s">
        <v>1491</v>
      </c>
      <c r="L62" s="959" t="s">
        <v>1269</v>
      </c>
      <c r="M62" s="959" t="s">
        <v>1270</v>
      </c>
      <c r="N62" s="365"/>
    </row>
    <row r="63" spans="2:15">
      <c r="B63" s="364"/>
      <c r="C63" s="970"/>
      <c r="D63" s="972"/>
      <c r="E63" s="972"/>
      <c r="F63" s="960"/>
      <c r="G63" s="960"/>
      <c r="H63" s="960"/>
      <c r="I63" s="966"/>
      <c r="J63" s="966"/>
      <c r="K63" s="966"/>
      <c r="L63" s="960"/>
      <c r="M63" s="960"/>
      <c r="N63" s="365"/>
    </row>
    <row r="64" spans="2:15" ht="38.25">
      <c r="B64" s="364"/>
      <c r="C64" s="532" t="s">
        <v>1248</v>
      </c>
      <c r="D64" s="533" t="s">
        <v>1446</v>
      </c>
      <c r="E64" s="533" t="s">
        <v>1249</v>
      </c>
      <c r="F64" s="539" t="s">
        <v>1183</v>
      </c>
      <c r="G64" s="539" t="s">
        <v>1183</v>
      </c>
      <c r="H64" s="539"/>
      <c r="I64" s="539">
        <v>135</v>
      </c>
      <c r="J64" s="539">
        <v>130</v>
      </c>
      <c r="K64" s="539">
        <v>125</v>
      </c>
      <c r="L64" s="539" t="s">
        <v>1183</v>
      </c>
      <c r="M64" s="534" t="s">
        <v>1512</v>
      </c>
      <c r="N64" s="365"/>
    </row>
    <row r="65" spans="2:14" ht="25.5">
      <c r="B65" s="369"/>
      <c r="C65" s="538" t="s">
        <v>1184</v>
      </c>
      <c r="D65" s="535" t="s">
        <v>1432</v>
      </c>
      <c r="E65" s="535" t="s">
        <v>1250</v>
      </c>
      <c r="F65" s="536" t="s">
        <v>1185</v>
      </c>
      <c r="G65" s="536" t="s">
        <v>1185</v>
      </c>
      <c r="H65" s="537" t="s">
        <v>1434</v>
      </c>
      <c r="I65" s="537" t="s">
        <v>1434</v>
      </c>
      <c r="J65" s="537">
        <v>8000</v>
      </c>
      <c r="K65" s="537" t="s">
        <v>1434</v>
      </c>
      <c r="L65" s="536" t="s">
        <v>1185</v>
      </c>
      <c r="M65" s="536" t="s">
        <v>1186</v>
      </c>
      <c r="N65" s="365"/>
    </row>
    <row r="66" spans="2:14" ht="25.5">
      <c r="B66" s="369"/>
      <c r="C66" s="538" t="s">
        <v>1187</v>
      </c>
      <c r="D66" s="535" t="s">
        <v>1251</v>
      </c>
      <c r="E66" s="538" t="s">
        <v>1513</v>
      </c>
      <c r="F66" s="536" t="s">
        <v>1188</v>
      </c>
      <c r="G66" s="536" t="s">
        <v>1188</v>
      </c>
      <c r="H66" s="536" t="s">
        <v>1750</v>
      </c>
      <c r="I66" s="537">
        <v>2</v>
      </c>
      <c r="J66" s="537">
        <v>2</v>
      </c>
      <c r="K66" s="537">
        <v>1</v>
      </c>
      <c r="L66" s="536" t="s">
        <v>1188</v>
      </c>
      <c r="M66" s="536" t="s">
        <v>1138</v>
      </c>
      <c r="N66" s="365"/>
    </row>
    <row r="67" spans="2:14" ht="49.5" customHeight="1">
      <c r="B67" s="364"/>
      <c r="C67" s="538" t="s">
        <v>1189</v>
      </c>
      <c r="D67" s="535" t="s">
        <v>1190</v>
      </c>
      <c r="E67" s="535" t="s">
        <v>1252</v>
      </c>
      <c r="F67" s="536" t="s">
        <v>1027</v>
      </c>
      <c r="G67" s="536" t="s">
        <v>1027</v>
      </c>
      <c r="H67" s="536">
        <v>0</v>
      </c>
      <c r="I67" s="537">
        <v>0.27</v>
      </c>
      <c r="J67" s="537">
        <v>0.3</v>
      </c>
      <c r="K67" s="537">
        <v>0</v>
      </c>
      <c r="L67" s="536" t="s">
        <v>1027</v>
      </c>
      <c r="M67" s="536" t="s">
        <v>1191</v>
      </c>
      <c r="N67" s="365"/>
    </row>
    <row r="68" spans="2:14" ht="61.5" customHeight="1">
      <c r="B68" s="364"/>
      <c r="C68" s="532" t="s">
        <v>1253</v>
      </c>
      <c r="D68" s="533" t="s">
        <v>1192</v>
      </c>
      <c r="E68" s="533" t="s">
        <v>1193</v>
      </c>
      <c r="F68" s="534" t="s">
        <v>1194</v>
      </c>
      <c r="G68" s="534" t="s">
        <v>1194</v>
      </c>
      <c r="H68" s="534">
        <v>19652</v>
      </c>
      <c r="I68" s="539">
        <v>19691</v>
      </c>
      <c r="J68" s="539">
        <v>19887</v>
      </c>
      <c r="K68" s="539">
        <v>20000</v>
      </c>
      <c r="L68" s="534" t="s">
        <v>1194</v>
      </c>
      <c r="M68" s="534" t="s">
        <v>1195</v>
      </c>
      <c r="N68" s="365"/>
    </row>
    <row r="69" spans="2:14" ht="25.5">
      <c r="B69" s="364"/>
      <c r="C69" s="538" t="s">
        <v>1196</v>
      </c>
      <c r="D69" s="535" t="s">
        <v>1197</v>
      </c>
      <c r="E69" s="535" t="s">
        <v>1198</v>
      </c>
      <c r="F69" s="536" t="s">
        <v>1027</v>
      </c>
      <c r="G69" s="536" t="s">
        <v>1027</v>
      </c>
      <c r="H69" s="536">
        <v>0</v>
      </c>
      <c r="I69" s="537">
        <v>0</v>
      </c>
      <c r="J69" s="537">
        <v>1</v>
      </c>
      <c r="K69" s="537">
        <v>1</v>
      </c>
      <c r="L69" s="536" t="s">
        <v>1027</v>
      </c>
      <c r="M69" s="536" t="s">
        <v>1037</v>
      </c>
      <c r="N69" s="365"/>
    </row>
    <row r="70" spans="2:14" ht="25.5">
      <c r="B70" s="364"/>
      <c r="C70" s="538" t="s">
        <v>1199</v>
      </c>
      <c r="D70" s="535" t="s">
        <v>1200</v>
      </c>
      <c r="E70" s="535" t="s">
        <v>1201</v>
      </c>
      <c r="F70" s="536" t="s">
        <v>1202</v>
      </c>
      <c r="G70" s="536" t="s">
        <v>1202</v>
      </c>
      <c r="H70" s="536">
        <v>0</v>
      </c>
      <c r="I70" s="537">
        <v>0</v>
      </c>
      <c r="J70" s="537">
        <v>0</v>
      </c>
      <c r="K70" s="537">
        <v>1</v>
      </c>
      <c r="L70" s="536" t="s">
        <v>1202</v>
      </c>
      <c r="M70" s="536" t="s">
        <v>1033</v>
      </c>
      <c r="N70" s="365"/>
    </row>
    <row r="71" spans="2:14" ht="31.5" customHeight="1">
      <c r="B71" s="369"/>
      <c r="C71" s="538" t="s">
        <v>1203</v>
      </c>
      <c r="D71" s="535" t="s">
        <v>1204</v>
      </c>
      <c r="E71" s="535" t="s">
        <v>1205</v>
      </c>
      <c r="F71" s="536" t="s">
        <v>1027</v>
      </c>
      <c r="G71" s="536" t="s">
        <v>1027</v>
      </c>
      <c r="H71" s="536">
        <v>0</v>
      </c>
      <c r="I71" s="537">
        <v>0</v>
      </c>
      <c r="J71" s="537">
        <v>0</v>
      </c>
      <c r="K71" s="537">
        <v>0</v>
      </c>
      <c r="L71" s="536" t="s">
        <v>1027</v>
      </c>
      <c r="M71" s="536" t="s">
        <v>1046</v>
      </c>
      <c r="N71" s="365"/>
    </row>
    <row r="72" spans="2:14" ht="43.5" customHeight="1">
      <c r="B72" s="364"/>
      <c r="C72" s="532" t="s">
        <v>1254</v>
      </c>
      <c r="D72" s="533" t="s">
        <v>1206</v>
      </c>
      <c r="E72" s="533" t="s">
        <v>1207</v>
      </c>
      <c r="F72" s="534" t="s">
        <v>1208</v>
      </c>
      <c r="G72" s="534" t="s">
        <v>1208</v>
      </c>
      <c r="H72" s="539">
        <v>560</v>
      </c>
      <c r="I72" s="539">
        <v>560</v>
      </c>
      <c r="J72" s="539">
        <v>520</v>
      </c>
      <c r="K72" s="539">
        <v>510</v>
      </c>
      <c r="L72" s="534" t="s">
        <v>1208</v>
      </c>
      <c r="M72" s="534" t="s">
        <v>1209</v>
      </c>
      <c r="N72" s="365"/>
    </row>
    <row r="73" spans="2:14" ht="41.25" customHeight="1">
      <c r="B73" s="364"/>
      <c r="C73" s="538" t="s">
        <v>1210</v>
      </c>
      <c r="D73" s="535" t="s">
        <v>1211</v>
      </c>
      <c r="E73" s="535" t="s">
        <v>1437</v>
      </c>
      <c r="F73" s="536" t="s">
        <v>1212</v>
      </c>
      <c r="G73" s="536" t="s">
        <v>1212</v>
      </c>
      <c r="H73" s="536">
        <v>21</v>
      </c>
      <c r="I73" s="537">
        <v>21</v>
      </c>
      <c r="J73" s="537">
        <v>21</v>
      </c>
      <c r="K73" s="537">
        <v>21</v>
      </c>
      <c r="L73" s="536" t="s">
        <v>1212</v>
      </c>
      <c r="M73" s="536" t="s">
        <v>1213</v>
      </c>
      <c r="N73" s="365"/>
    </row>
    <row r="74" spans="2:14" ht="38.25" customHeight="1">
      <c r="B74" s="364"/>
      <c r="C74" s="969" t="s">
        <v>1214</v>
      </c>
      <c r="D74" s="971" t="s">
        <v>1215</v>
      </c>
      <c r="E74" s="535" t="s">
        <v>1216</v>
      </c>
      <c r="F74" s="536" t="s">
        <v>1755</v>
      </c>
      <c r="G74" s="536" t="s">
        <v>1217</v>
      </c>
      <c r="H74" s="536">
        <v>82.9</v>
      </c>
      <c r="I74" s="537">
        <v>80</v>
      </c>
      <c r="J74" s="537">
        <v>80</v>
      </c>
      <c r="K74" s="537">
        <v>84</v>
      </c>
      <c r="L74" s="536" t="s">
        <v>1217</v>
      </c>
      <c r="M74" s="536" t="s">
        <v>1072</v>
      </c>
      <c r="N74" s="365"/>
    </row>
    <row r="75" spans="2:14" ht="38.25">
      <c r="B75" s="364"/>
      <c r="C75" s="975"/>
      <c r="D75" s="976"/>
      <c r="E75" s="535" t="s">
        <v>1218</v>
      </c>
      <c r="F75" s="536" t="s">
        <v>1027</v>
      </c>
      <c r="G75" s="536" t="s">
        <v>1027</v>
      </c>
      <c r="H75" s="536">
        <v>1</v>
      </c>
      <c r="I75" s="537">
        <v>2</v>
      </c>
      <c r="J75" s="537">
        <v>3</v>
      </c>
      <c r="K75" s="537">
        <v>4</v>
      </c>
      <c r="L75" s="536" t="s">
        <v>1027</v>
      </c>
      <c r="M75" s="536" t="s">
        <v>1045</v>
      </c>
      <c r="N75" s="365"/>
    </row>
    <row r="76" spans="2:14" ht="37.5" customHeight="1">
      <c r="B76" s="364"/>
      <c r="C76" s="970"/>
      <c r="D76" s="972"/>
      <c r="E76" s="535" t="s">
        <v>1219</v>
      </c>
      <c r="F76" s="536" t="s">
        <v>1036</v>
      </c>
      <c r="G76" s="536" t="s">
        <v>1036</v>
      </c>
      <c r="H76" s="536">
        <v>1.6</v>
      </c>
      <c r="I76" s="537">
        <v>2</v>
      </c>
      <c r="J76" s="537">
        <v>3</v>
      </c>
      <c r="K76" s="537">
        <v>4</v>
      </c>
      <c r="L76" s="536" t="s">
        <v>1036</v>
      </c>
      <c r="M76" s="536" t="s">
        <v>1078</v>
      </c>
      <c r="N76" s="365"/>
    </row>
    <row r="77" spans="2:14" ht="51" customHeight="1">
      <c r="B77" s="364"/>
      <c r="C77" s="969" t="s">
        <v>1220</v>
      </c>
      <c r="D77" s="971" t="s">
        <v>1221</v>
      </c>
      <c r="E77" s="535" t="s">
        <v>1255</v>
      </c>
      <c r="F77" s="536" t="s">
        <v>1222</v>
      </c>
      <c r="G77" s="536" t="s">
        <v>1222</v>
      </c>
      <c r="H77" s="536">
        <v>0.74099999999999999</v>
      </c>
      <c r="I77" s="537">
        <v>0.80700000000000005</v>
      </c>
      <c r="J77" s="537">
        <v>0.246</v>
      </c>
      <c r="K77" s="537">
        <v>1.8759999999999999</v>
      </c>
      <c r="L77" s="536" t="s">
        <v>1222</v>
      </c>
      <c r="M77" s="536" t="s">
        <v>1223</v>
      </c>
      <c r="N77" s="365"/>
    </row>
    <row r="78" spans="2:14" ht="25.5">
      <c r="B78" s="364"/>
      <c r="C78" s="975"/>
      <c r="D78" s="976"/>
      <c r="E78" s="535" t="s">
        <v>1224</v>
      </c>
      <c r="F78" s="536" t="s">
        <v>1225</v>
      </c>
      <c r="G78" s="536" t="s">
        <v>1225</v>
      </c>
      <c r="H78" s="536">
        <v>1.581</v>
      </c>
      <c r="I78" s="537">
        <v>1.2949999999999999</v>
      </c>
      <c r="J78" s="537">
        <v>2.512</v>
      </c>
      <c r="K78" s="537">
        <v>2</v>
      </c>
      <c r="L78" s="536" t="s">
        <v>1225</v>
      </c>
      <c r="M78" s="536" t="s">
        <v>1226</v>
      </c>
      <c r="N78" s="365"/>
    </row>
    <row r="79" spans="2:14" ht="26.25" thickBot="1">
      <c r="B79" s="364"/>
      <c r="C79" s="970"/>
      <c r="D79" s="972"/>
      <c r="E79" s="535" t="s">
        <v>1227</v>
      </c>
      <c r="F79" s="536" t="s">
        <v>1027</v>
      </c>
      <c r="G79" s="536" t="s">
        <v>1027</v>
      </c>
      <c r="H79" s="543">
        <v>0</v>
      </c>
      <c r="I79" s="537">
        <v>1</v>
      </c>
      <c r="J79" s="537">
        <v>0</v>
      </c>
      <c r="K79" s="537">
        <v>0</v>
      </c>
      <c r="L79" s="536" t="s">
        <v>1027</v>
      </c>
      <c r="M79" s="536" t="s">
        <v>1228</v>
      </c>
      <c r="N79" s="365"/>
    </row>
    <row r="80" spans="2:14" ht="107.45" customHeight="1">
      <c r="B80" s="364"/>
      <c r="C80" s="965" t="s">
        <v>1230</v>
      </c>
      <c r="D80" s="971" t="s">
        <v>1256</v>
      </c>
      <c r="E80" s="535" t="s">
        <v>1231</v>
      </c>
      <c r="F80" s="536" t="s">
        <v>1232</v>
      </c>
      <c r="G80" s="541" t="s">
        <v>1232</v>
      </c>
      <c r="H80" s="545">
        <v>8.6999999999999993</v>
      </c>
      <c r="I80" s="546" t="s">
        <v>1442</v>
      </c>
      <c r="J80" s="546" t="s">
        <v>1443</v>
      </c>
      <c r="K80" s="546" t="s">
        <v>1444</v>
      </c>
      <c r="L80" s="536" t="s">
        <v>1232</v>
      </c>
      <c r="M80" s="536" t="s">
        <v>1071</v>
      </c>
      <c r="N80" s="365"/>
    </row>
    <row r="81" spans="2:24" ht="102.6" customHeight="1" thickBot="1">
      <c r="B81" s="364"/>
      <c r="C81" s="966"/>
      <c r="D81" s="972"/>
      <c r="E81" s="535" t="s">
        <v>1233</v>
      </c>
      <c r="F81" s="536" t="s">
        <v>1234</v>
      </c>
      <c r="G81" s="541" t="s">
        <v>1234</v>
      </c>
      <c r="H81" s="545">
        <v>63.05</v>
      </c>
      <c r="I81" s="547" t="s">
        <v>1514</v>
      </c>
      <c r="J81" s="547" t="s">
        <v>1515</v>
      </c>
      <c r="K81" s="547" t="s">
        <v>1516</v>
      </c>
      <c r="L81" s="536" t="s">
        <v>1234</v>
      </c>
      <c r="M81" s="536" t="s">
        <v>1235</v>
      </c>
      <c r="N81" s="365"/>
    </row>
    <row r="82" spans="2:24" ht="42.75" customHeight="1">
      <c r="B82" s="364"/>
      <c r="C82" s="538" t="s">
        <v>1236</v>
      </c>
      <c r="D82" s="535" t="s">
        <v>1257</v>
      </c>
      <c r="E82" s="535" t="s">
        <v>1237</v>
      </c>
      <c r="F82" s="536" t="s">
        <v>1156</v>
      </c>
      <c r="G82" s="536" t="s">
        <v>1156</v>
      </c>
      <c r="H82" s="544">
        <v>18</v>
      </c>
      <c r="I82" s="537">
        <v>0</v>
      </c>
      <c r="J82" s="537">
        <v>0</v>
      </c>
      <c r="K82" s="537">
        <v>1</v>
      </c>
      <c r="L82" s="536" t="s">
        <v>1156</v>
      </c>
      <c r="M82" s="536" t="s">
        <v>1229</v>
      </c>
      <c r="N82" s="365"/>
      <c r="X82" s="370"/>
    </row>
    <row r="83" spans="2:24">
      <c r="B83" s="364"/>
      <c r="N83" s="365"/>
    </row>
    <row r="84" spans="2:24">
      <c r="B84" s="364"/>
      <c r="N84" s="365"/>
    </row>
    <row r="85" spans="2:24">
      <c r="B85" s="364"/>
      <c r="N85" s="365"/>
    </row>
    <row r="86" spans="2:24">
      <c r="B86" s="364"/>
      <c r="N86" s="365"/>
    </row>
    <row r="87" spans="2:24" ht="13.5" thickBot="1">
      <c r="B87" s="548"/>
      <c r="C87" s="549"/>
      <c r="D87" s="549"/>
      <c r="E87" s="549"/>
      <c r="F87" s="550"/>
      <c r="G87" s="550"/>
      <c r="H87" s="550"/>
      <c r="I87" s="550"/>
      <c r="J87" s="550"/>
      <c r="K87" s="550"/>
      <c r="L87" s="550"/>
      <c r="M87" s="550"/>
      <c r="N87" s="551"/>
    </row>
  </sheetData>
  <mergeCells count="44">
    <mergeCell ref="L62:L63"/>
    <mergeCell ref="M62:M63"/>
    <mergeCell ref="M59:M60"/>
    <mergeCell ref="E59:E63"/>
    <mergeCell ref="C14:C16"/>
    <mergeCell ref="D14:D16"/>
    <mergeCell ref="C23:C24"/>
    <mergeCell ref="D23:D24"/>
    <mergeCell ref="C59:C63"/>
    <mergeCell ref="D59:D63"/>
    <mergeCell ref="H59:H60"/>
    <mergeCell ref="H62:H63"/>
    <mergeCell ref="C80:C81"/>
    <mergeCell ref="D80:D81"/>
    <mergeCell ref="D11:D12"/>
    <mergeCell ref="F7:F8"/>
    <mergeCell ref="I7:K7"/>
    <mergeCell ref="C77:C79"/>
    <mergeCell ref="D77:D79"/>
    <mergeCell ref="C74:C76"/>
    <mergeCell ref="D74:D76"/>
    <mergeCell ref="D7:D8"/>
    <mergeCell ref="E7:E8"/>
    <mergeCell ref="C45:C46"/>
    <mergeCell ref="D45:D46"/>
    <mergeCell ref="I59:I60"/>
    <mergeCell ref="J59:J60"/>
    <mergeCell ref="K59:K60"/>
    <mergeCell ref="G7:G8"/>
    <mergeCell ref="G59:G60"/>
    <mergeCell ref="G62:G63"/>
    <mergeCell ref="C6:D6"/>
    <mergeCell ref="B3:N3"/>
    <mergeCell ref="B4:N4"/>
    <mergeCell ref="F62:F63"/>
    <mergeCell ref="I62:I63"/>
    <mergeCell ref="J62:J63"/>
    <mergeCell ref="K62:K63"/>
    <mergeCell ref="C7:C8"/>
    <mergeCell ref="L7:L8"/>
    <mergeCell ref="M7:M8"/>
    <mergeCell ref="L59:L60"/>
    <mergeCell ref="F59:F60"/>
    <mergeCell ref="C11:C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s4">
    <pageSetUpPr fitToPage="1"/>
  </sheetPr>
  <dimension ref="B1:V23"/>
  <sheetViews>
    <sheetView showGridLines="0" workbookViewId="0">
      <pane xSplit="11" ySplit="4" topLeftCell="L5" activePane="bottomRight" state="frozen"/>
      <selection pane="topRight" activeCell="L1" sqref="L1"/>
      <selection pane="bottomLeft" activeCell="A7" sqref="A7"/>
      <selection pane="bottomRight" activeCell="O23" sqref="O23"/>
    </sheetView>
  </sheetViews>
  <sheetFormatPr defaultRowHeight="12.75"/>
  <cols>
    <col min="7" max="7" width="7.28515625" customWidth="1"/>
    <col min="8" max="8" width="7" customWidth="1"/>
    <col min="11" max="11" width="13" customWidth="1"/>
    <col min="12" max="12" width="2.42578125" customWidth="1"/>
  </cols>
  <sheetData>
    <row r="1" spans="2:12" ht="67.150000000000006" customHeight="1">
      <c r="B1" s="362"/>
      <c r="C1" s="363"/>
      <c r="D1" s="363"/>
      <c r="E1" s="363"/>
      <c r="F1" s="363"/>
      <c r="G1" s="363"/>
      <c r="H1" s="363"/>
      <c r="I1" s="983"/>
      <c r="J1" s="983"/>
      <c r="K1" s="983"/>
      <c r="L1" s="984"/>
    </row>
    <row r="2" spans="2:12">
      <c r="B2" s="364"/>
      <c r="L2" s="365"/>
    </row>
    <row r="3" spans="2:12">
      <c r="B3" s="364"/>
      <c r="L3" s="365"/>
    </row>
    <row r="4" spans="2:12" ht="49.5" customHeight="1">
      <c r="B4" s="985" t="s">
        <v>1788</v>
      </c>
      <c r="C4" s="981"/>
      <c r="D4" s="981"/>
      <c r="E4" s="981"/>
      <c r="F4" s="981"/>
      <c r="G4" s="981"/>
      <c r="H4" s="981"/>
      <c r="I4" s="981"/>
      <c r="J4" s="981"/>
      <c r="K4" s="981"/>
      <c r="L4" s="982"/>
    </row>
    <row r="5" spans="2:12">
      <c r="B5" s="364"/>
      <c r="L5" s="365"/>
    </row>
    <row r="6" spans="2:12" ht="13.15" customHeight="1">
      <c r="B6" s="364"/>
      <c r="L6" s="365"/>
    </row>
    <row r="7" spans="2:12" ht="40.9" customHeight="1">
      <c r="B7" s="985" t="s">
        <v>1785</v>
      </c>
      <c r="C7" s="986"/>
      <c r="D7" s="986"/>
      <c r="E7" s="986"/>
      <c r="F7" s="986"/>
      <c r="G7" s="986"/>
      <c r="H7" s="986"/>
      <c r="I7" s="986"/>
      <c r="J7" s="986"/>
      <c r="K7" s="986"/>
      <c r="L7" s="987"/>
    </row>
    <row r="8" spans="2:12" ht="13.5" customHeight="1">
      <c r="B8" s="381"/>
      <c r="C8" s="382"/>
      <c r="D8" s="382"/>
      <c r="E8" s="382"/>
      <c r="F8" s="382"/>
      <c r="G8" s="382"/>
      <c r="H8" s="382"/>
      <c r="I8" s="382"/>
      <c r="J8" s="382"/>
      <c r="K8" s="382"/>
      <c r="L8" s="365"/>
    </row>
    <row r="9" spans="2:12" ht="16.899999999999999" customHeight="1">
      <c r="B9" s="988" t="s">
        <v>1492</v>
      </c>
      <c r="C9" s="989"/>
      <c r="D9" s="989"/>
      <c r="E9" s="989"/>
      <c r="F9" s="989"/>
      <c r="G9" s="989"/>
      <c r="H9" s="989"/>
      <c r="I9" s="989"/>
      <c r="J9" s="989"/>
      <c r="K9" s="989"/>
      <c r="L9" s="990"/>
    </row>
    <row r="10" spans="2:12" ht="13.15" customHeight="1">
      <c r="B10" s="381"/>
      <c r="C10" s="382"/>
      <c r="D10" s="382"/>
      <c r="E10" s="382"/>
      <c r="F10" s="382"/>
      <c r="G10" s="382"/>
      <c r="H10" s="382"/>
      <c r="I10" s="382"/>
      <c r="J10" s="382"/>
      <c r="K10" s="382"/>
      <c r="L10" s="365"/>
    </row>
    <row r="11" spans="2:12" ht="13.15" customHeight="1">
      <c r="B11" s="977" t="s">
        <v>1007</v>
      </c>
      <c r="C11" s="978"/>
      <c r="D11" s="978"/>
      <c r="E11" s="978"/>
      <c r="F11" s="978"/>
      <c r="G11" s="978"/>
      <c r="H11" s="978"/>
      <c r="I11" s="978"/>
      <c r="J11" s="978"/>
      <c r="K11" s="978"/>
      <c r="L11" s="979"/>
    </row>
    <row r="12" spans="2:12">
      <c r="B12" s="977"/>
      <c r="C12" s="978"/>
      <c r="D12" s="978"/>
      <c r="E12" s="978"/>
      <c r="F12" s="978"/>
      <c r="G12" s="978"/>
      <c r="H12" s="978"/>
      <c r="I12" s="978"/>
      <c r="J12" s="978"/>
      <c r="K12" s="978"/>
      <c r="L12" s="979"/>
    </row>
    <row r="13" spans="2:12">
      <c r="B13" s="977"/>
      <c r="C13" s="978"/>
      <c r="D13" s="978"/>
      <c r="E13" s="978"/>
      <c r="F13" s="978"/>
      <c r="G13" s="978"/>
      <c r="H13" s="978"/>
      <c r="I13" s="978"/>
      <c r="J13" s="978"/>
      <c r="K13" s="978"/>
      <c r="L13" s="979"/>
    </row>
    <row r="14" spans="2:12">
      <c r="B14" s="977"/>
      <c r="C14" s="978"/>
      <c r="D14" s="978"/>
      <c r="E14" s="978"/>
      <c r="F14" s="978"/>
      <c r="G14" s="978"/>
      <c r="H14" s="978"/>
      <c r="I14" s="978"/>
      <c r="J14" s="978"/>
      <c r="K14" s="978"/>
      <c r="L14" s="979"/>
    </row>
    <row r="15" spans="2:12" ht="9" customHeight="1">
      <c r="B15" s="977"/>
      <c r="C15" s="978"/>
      <c r="D15" s="978"/>
      <c r="E15" s="978"/>
      <c r="F15" s="978"/>
      <c r="G15" s="978"/>
      <c r="H15" s="978"/>
      <c r="I15" s="978"/>
      <c r="J15" s="978"/>
      <c r="K15" s="978"/>
      <c r="L15" s="979"/>
    </row>
    <row r="16" spans="2:12">
      <c r="B16" s="381"/>
      <c r="C16" s="382"/>
      <c r="D16" s="382"/>
      <c r="E16" s="382"/>
      <c r="F16" s="382"/>
      <c r="G16" s="382"/>
      <c r="H16" s="382"/>
      <c r="I16" s="382"/>
      <c r="J16" s="382"/>
      <c r="K16" s="382"/>
      <c r="L16" s="365"/>
    </row>
    <row r="17" spans="2:22">
      <c r="B17" s="980" t="s">
        <v>1493</v>
      </c>
      <c r="C17" s="981"/>
      <c r="D17" s="981"/>
      <c r="E17" s="981"/>
      <c r="F17" s="981"/>
      <c r="G17" s="981"/>
      <c r="H17" s="981"/>
      <c r="I17" s="981"/>
      <c r="J17" s="981"/>
      <c r="K17" s="981"/>
      <c r="L17" s="982"/>
      <c r="V17" t="s">
        <v>1517</v>
      </c>
    </row>
    <row r="18" spans="2:22">
      <c r="B18" s="381"/>
      <c r="C18" s="382"/>
      <c r="D18" s="382"/>
      <c r="E18" s="382"/>
      <c r="F18" s="382"/>
      <c r="G18" s="382"/>
      <c r="H18" s="382"/>
      <c r="I18" s="382"/>
      <c r="J18" s="382"/>
      <c r="K18" s="382"/>
      <c r="L18" s="365"/>
    </row>
    <row r="19" spans="2:22" ht="13.15" customHeight="1">
      <c r="B19" s="977" t="s">
        <v>1373</v>
      </c>
      <c r="C19" s="978"/>
      <c r="D19" s="978"/>
      <c r="E19" s="978"/>
      <c r="F19" s="978"/>
      <c r="G19" s="978"/>
      <c r="H19" s="978"/>
      <c r="I19" s="978"/>
      <c r="J19" s="978"/>
      <c r="K19" s="978"/>
      <c r="L19" s="380"/>
    </row>
    <row r="20" spans="2:22" ht="13.15" customHeight="1">
      <c r="B20" s="977"/>
      <c r="C20" s="978"/>
      <c r="D20" s="978"/>
      <c r="E20" s="978"/>
      <c r="F20" s="978"/>
      <c r="G20" s="978"/>
      <c r="H20" s="978"/>
      <c r="I20" s="978"/>
      <c r="J20" s="978"/>
      <c r="K20" s="978"/>
      <c r="L20" s="365"/>
    </row>
    <row r="21" spans="2:22">
      <c r="B21" s="977"/>
      <c r="C21" s="978"/>
      <c r="D21" s="978"/>
      <c r="E21" s="978"/>
      <c r="F21" s="978"/>
      <c r="G21" s="978"/>
      <c r="H21" s="978"/>
      <c r="I21" s="978"/>
      <c r="J21" s="978"/>
      <c r="K21" s="978"/>
      <c r="L21" s="365"/>
    </row>
    <row r="22" spans="2:22">
      <c r="B22" s="977"/>
      <c r="C22" s="978"/>
      <c r="D22" s="978"/>
      <c r="E22" s="978"/>
      <c r="F22" s="978"/>
      <c r="G22" s="978"/>
      <c r="H22" s="978"/>
      <c r="I22" s="978"/>
      <c r="J22" s="978"/>
      <c r="K22" s="978"/>
      <c r="L22" s="365"/>
    </row>
    <row r="23" spans="2:22" ht="232.9" customHeight="1" thickBot="1">
      <c r="B23" s="388"/>
      <c r="C23" s="389"/>
      <c r="D23" s="389"/>
      <c r="E23" s="389"/>
      <c r="F23" s="389"/>
      <c r="G23" s="389"/>
      <c r="H23" s="389"/>
      <c r="I23" s="389"/>
      <c r="J23" s="389"/>
      <c r="K23" s="389"/>
      <c r="L23" s="390"/>
    </row>
  </sheetData>
  <mergeCells count="7">
    <mergeCell ref="B11:L15"/>
    <mergeCell ref="B17:L17"/>
    <mergeCell ref="B19:K22"/>
    <mergeCell ref="I1:L1"/>
    <mergeCell ref="B4:L4"/>
    <mergeCell ref="B7:L7"/>
    <mergeCell ref="B9:L9"/>
  </mergeCells>
  <pageMargins left="0.7" right="0.7" top="0.75" bottom="0.75" header="0.3" footer="0.3"/>
  <pageSetup paperSize="9" scale="7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6" tint="0.59999389629810485"/>
    <pageSetUpPr fitToPage="1"/>
  </sheetPr>
  <dimension ref="B2:AF74"/>
  <sheetViews>
    <sheetView topLeftCell="C7" zoomScale="130" zoomScaleNormal="130" workbookViewId="0">
      <selection activeCell="F26" sqref="F26"/>
    </sheetView>
  </sheetViews>
  <sheetFormatPr defaultColWidth="9.140625" defaultRowHeight="12.75"/>
  <cols>
    <col min="1" max="2" width="9.140625" style="371"/>
    <col min="3" max="3" width="8.28515625" style="371" customWidth="1"/>
    <col min="4" max="4" width="30.7109375" style="371" customWidth="1"/>
    <col min="5" max="5" width="15.42578125" style="371" customWidth="1"/>
    <col min="6" max="7" width="15.28515625" style="371" customWidth="1"/>
    <col min="8" max="8" width="14.85546875" style="371" customWidth="1"/>
    <col min="9" max="10" width="15.7109375" style="371" hidden="1" customWidth="1"/>
    <col min="11" max="12" width="6" style="371" hidden="1" customWidth="1"/>
    <col min="13" max="14" width="10.7109375" style="397" hidden="1" customWidth="1"/>
    <col min="15" max="16" width="11.5703125" style="371" hidden="1" customWidth="1"/>
    <col min="17" max="17" width="39.28515625" style="371" hidden="1" customWidth="1"/>
    <col min="18" max="18" width="10.7109375" style="371" hidden="1" customWidth="1"/>
    <col min="19" max="29" width="9.140625" style="371" hidden="1" customWidth="1"/>
    <col min="30" max="30" width="9.140625" style="371" customWidth="1"/>
    <col min="31" max="31" width="14" style="371" customWidth="1"/>
    <col min="32" max="32" width="9.5703125" style="371" customWidth="1"/>
    <col min="33" max="33" width="9.140625" style="371" customWidth="1"/>
    <col min="34" max="16384" width="9.140625" style="371"/>
  </cols>
  <sheetData>
    <row r="2" spans="3:31" ht="27.75" customHeight="1">
      <c r="C2" s="994" t="s">
        <v>1809</v>
      </c>
      <c r="D2" s="994"/>
      <c r="E2" s="994"/>
      <c r="F2" s="994"/>
      <c r="G2" s="994"/>
      <c r="H2" s="994"/>
      <c r="I2" s="994"/>
      <c r="J2" s="500"/>
      <c r="K2" s="500"/>
      <c r="L2" s="500"/>
    </row>
    <row r="3" spans="3:31" ht="58.15" customHeight="1">
      <c r="C3" s="996" t="s">
        <v>1852</v>
      </c>
      <c r="D3" s="997"/>
      <c r="E3" s="997"/>
      <c r="F3" s="997"/>
      <c r="G3" s="997"/>
      <c r="H3" s="997"/>
      <c r="I3" s="997"/>
      <c r="J3" s="443"/>
      <c r="K3" s="443"/>
      <c r="L3" s="443"/>
      <c r="AD3" s="887"/>
    </row>
    <row r="4" spans="3:31" ht="161.44999999999999" customHeight="1">
      <c r="C4" s="442"/>
      <c r="D4" s="442"/>
      <c r="E4" s="442"/>
      <c r="F4" s="442"/>
      <c r="G4" s="442"/>
      <c r="H4" s="886"/>
      <c r="I4" s="442"/>
      <c r="J4" s="442"/>
      <c r="K4" s="442"/>
      <c r="L4" s="442"/>
      <c r="AD4" s="888"/>
      <c r="AE4" s="887"/>
    </row>
    <row r="18" spans="2:32">
      <c r="C18" s="995" t="s">
        <v>1818</v>
      </c>
      <c r="D18" s="995"/>
      <c r="E18" s="995"/>
      <c r="F18" s="995"/>
      <c r="G18" s="995"/>
      <c r="H18" s="995"/>
      <c r="I18" s="995"/>
      <c r="J18" s="995"/>
      <c r="K18" s="995"/>
      <c r="L18" s="995"/>
      <c r="M18" s="995"/>
      <c r="N18" s="393"/>
    </row>
    <row r="19" spans="2:32" ht="40.5" customHeight="1">
      <c r="B19" s="372"/>
      <c r="C19" s="496" t="s">
        <v>940</v>
      </c>
      <c r="D19" s="496" t="s">
        <v>941</v>
      </c>
      <c r="E19" s="497" t="s">
        <v>1851</v>
      </c>
      <c r="F19" s="497" t="s">
        <v>1523</v>
      </c>
      <c r="G19" s="497" t="s">
        <v>1848</v>
      </c>
      <c r="H19" s="497" t="s">
        <v>1849</v>
      </c>
      <c r="I19" s="473" t="s">
        <v>1449</v>
      </c>
      <c r="J19" s="473"/>
      <c r="K19" s="473"/>
      <c r="L19" s="493"/>
      <c r="Q19" s="391"/>
      <c r="R19" s="394" t="s">
        <v>1374</v>
      </c>
      <c r="S19" s="394" t="s">
        <v>1375</v>
      </c>
      <c r="T19" s="394" t="s">
        <v>1376</v>
      </c>
      <c r="U19" s="394" t="s">
        <v>1377</v>
      </c>
      <c r="V19" s="394" t="s">
        <v>1378</v>
      </c>
      <c r="W19" s="394" t="s">
        <v>518</v>
      </c>
      <c r="X19" s="394" t="s">
        <v>1379</v>
      </c>
      <c r="Y19" s="394" t="s">
        <v>1380</v>
      </c>
      <c r="Z19" s="394" t="s">
        <v>1381</v>
      </c>
      <c r="AA19" s="394" t="s">
        <v>1382</v>
      </c>
    </row>
    <row r="20" spans="2:32" ht="22.5" hidden="1" customHeight="1">
      <c r="B20" s="372"/>
      <c r="C20" s="498">
        <v>1</v>
      </c>
      <c r="D20" s="498">
        <v>2</v>
      </c>
      <c r="E20" s="499">
        <v>3</v>
      </c>
      <c r="F20" s="499">
        <v>4</v>
      </c>
      <c r="G20" s="499">
        <v>5</v>
      </c>
      <c r="H20" s="499">
        <v>6</v>
      </c>
      <c r="I20" s="474">
        <v>7</v>
      </c>
      <c r="J20" s="474"/>
      <c r="K20" s="474"/>
      <c r="L20" s="494"/>
      <c r="Q20" s="398" t="s">
        <v>1531</v>
      </c>
      <c r="R20" s="394" t="e">
        <f>#REF!</f>
        <v>#REF!</v>
      </c>
      <c r="S20" s="394" t="e">
        <f>#REF!</f>
        <v>#REF!</v>
      </c>
      <c r="T20" s="395" t="e">
        <f>#REF!</f>
        <v>#REF!</v>
      </c>
      <c r="U20" s="394">
        <f>E21</f>
        <v>516.06599999999992</v>
      </c>
      <c r="V20" s="395" t="e">
        <f>#REF!</f>
        <v>#REF!</v>
      </c>
      <c r="W20" s="394" t="e">
        <f>#REF!</f>
        <v>#REF!</v>
      </c>
      <c r="X20" s="394" t="e">
        <f>#REF!</f>
        <v>#REF!</v>
      </c>
      <c r="Y20" s="394">
        <f>E22</f>
        <v>0.31</v>
      </c>
      <c r="Z20" s="395" t="e">
        <f>#REF!</f>
        <v>#REF!</v>
      </c>
      <c r="AA20" s="394">
        <f>E23</f>
        <v>14</v>
      </c>
    </row>
    <row r="21" spans="2:32" ht="24" customHeight="1">
      <c r="B21" s="372"/>
      <c r="C21" s="834">
        <v>4</v>
      </c>
      <c r="D21" s="835" t="s">
        <v>1370</v>
      </c>
      <c r="E21" s="836">
        <f>'4 programa (IV)'!E125</f>
        <v>516.06599999999992</v>
      </c>
      <c r="F21" s="834">
        <f>'4 programa (IV)'!F125</f>
        <v>504.99099999999993</v>
      </c>
      <c r="G21" s="834">
        <f>'4 programa (IV)'!G125</f>
        <v>504.99099999999993</v>
      </c>
      <c r="H21" s="837">
        <f t="shared" ref="H21:H23" si="0">G21/F21</f>
        <v>1</v>
      </c>
      <c r="I21" s="475" t="e">
        <f>'4 programa (IV)'!#REF!</f>
        <v>#REF!</v>
      </c>
      <c r="J21" s="475">
        <v>1694.4570000000001</v>
      </c>
      <c r="K21" s="475">
        <v>1625.2929999999999</v>
      </c>
      <c r="L21" s="475"/>
      <c r="M21" s="483">
        <f t="shared" ref="M21:M24" si="1">F21-J21</f>
        <v>-1189.4660000000001</v>
      </c>
      <c r="N21" s="495">
        <f t="shared" ref="N21:N24" si="2">G21-K21</f>
        <v>-1120.3019999999999</v>
      </c>
    </row>
    <row r="22" spans="2:32" ht="18.75" customHeight="1">
      <c r="B22" s="372"/>
      <c r="C22" s="834">
        <v>8</v>
      </c>
      <c r="D22" s="835" t="s">
        <v>1371</v>
      </c>
      <c r="E22" s="834">
        <f>'8 programa (V)'!E41</f>
        <v>0.31</v>
      </c>
      <c r="F22" s="834">
        <f>'8 programa (V)'!F41</f>
        <v>0.32500000000000001</v>
      </c>
      <c r="G22" s="834">
        <f>'8 programa (V)'!G41</f>
        <v>0.32200000000000001</v>
      </c>
      <c r="H22" s="837">
        <f t="shared" si="0"/>
        <v>0.99076923076923074</v>
      </c>
      <c r="I22" s="475" t="e">
        <f>'8 programa (V)'!I41</f>
        <v>#REF!</v>
      </c>
      <c r="J22" s="475">
        <v>3847.25</v>
      </c>
      <c r="K22" s="475">
        <v>3487.1909999999998</v>
      </c>
      <c r="L22" s="475"/>
      <c r="M22" s="483">
        <f t="shared" si="1"/>
        <v>-3846.9250000000002</v>
      </c>
      <c r="N22" s="495">
        <f t="shared" si="2"/>
        <v>-3486.8689999999997</v>
      </c>
    </row>
    <row r="23" spans="2:32" ht="19.149999999999999" customHeight="1">
      <c r="B23" s="372"/>
      <c r="C23" s="834">
        <v>10</v>
      </c>
      <c r="D23" s="835" t="s">
        <v>1372</v>
      </c>
      <c r="E23" s="834">
        <f>'10 programa (VI)'!E51</f>
        <v>14</v>
      </c>
      <c r="F23" s="834">
        <f>'10 programa (VI)'!F51</f>
        <v>51.39</v>
      </c>
      <c r="G23" s="834">
        <f>'10 programa (VI)'!G51</f>
        <v>51.39</v>
      </c>
      <c r="H23" s="837">
        <f t="shared" si="0"/>
        <v>1</v>
      </c>
      <c r="I23" s="475" t="e">
        <f>'10 programa (VI)'!I51</f>
        <v>#REF!</v>
      </c>
      <c r="J23" s="475">
        <v>14301.78</v>
      </c>
      <c r="K23" s="475">
        <v>12988.987999999999</v>
      </c>
      <c r="L23" s="475"/>
      <c r="M23" s="483">
        <f t="shared" si="1"/>
        <v>-14250.390000000001</v>
      </c>
      <c r="N23" s="495">
        <f t="shared" si="2"/>
        <v>-12937.598</v>
      </c>
    </row>
    <row r="24" spans="2:32" ht="19.149999999999999" customHeight="1">
      <c r="B24" s="372"/>
      <c r="C24" s="834"/>
      <c r="D24" s="838" t="s">
        <v>1497</v>
      </c>
      <c r="E24" s="834">
        <f>SUM(E21:E23)</f>
        <v>530.37599999999986</v>
      </c>
      <c r="F24" s="834">
        <f>SUM(F21:F23)</f>
        <v>556.7059999999999</v>
      </c>
      <c r="G24" s="836">
        <f>SUM(G21:G23)</f>
        <v>556.70299999999997</v>
      </c>
      <c r="H24" s="837">
        <f>G24/F24</f>
        <v>0.99999461115921162</v>
      </c>
      <c r="I24" s="476" t="e">
        <f>SUM(I21:I23)</f>
        <v>#REF!</v>
      </c>
      <c r="J24" s="488">
        <v>51874.750999999997</v>
      </c>
      <c r="K24" s="488">
        <v>47645.887999999999</v>
      </c>
      <c r="L24" s="476"/>
      <c r="M24" s="483">
        <f t="shared" si="1"/>
        <v>-51318.044999999998</v>
      </c>
      <c r="N24" s="495">
        <f t="shared" si="2"/>
        <v>-47089.184999999998</v>
      </c>
      <c r="O24" s="489"/>
      <c r="P24" s="489"/>
    </row>
    <row r="25" spans="2:32" ht="14.25" customHeight="1">
      <c r="B25" s="372"/>
      <c r="C25" s="992" t="s">
        <v>942</v>
      </c>
      <c r="D25" s="992"/>
      <c r="E25" s="839">
        <f>SUM(E27,E29,E30,E31,E32,E33,)</f>
        <v>530.37599999999986</v>
      </c>
      <c r="F25" s="839">
        <f>SUM(F27,F29,F30,F31,F32,F33,)</f>
        <v>556.7059999999999</v>
      </c>
      <c r="G25" s="839">
        <f>SUM(G27,G29,G30,G31,G32,G33,)</f>
        <v>556.70299999999997</v>
      </c>
      <c r="H25" s="840">
        <f>G25/F25</f>
        <v>0.99999461115921162</v>
      </c>
      <c r="I25" s="477" t="e">
        <f>SUM(I27,I29,I30,I31,I32,I33,)</f>
        <v>#REF!</v>
      </c>
      <c r="J25" s="477"/>
      <c r="K25" s="477"/>
      <c r="L25" s="376"/>
      <c r="N25" s="397">
        <f>M25</f>
        <v>0</v>
      </c>
      <c r="O25" s="489"/>
      <c r="P25" s="489"/>
    </row>
    <row r="26" spans="2:32" ht="15.75" customHeight="1">
      <c r="B26" s="372"/>
      <c r="C26" s="991">
        <v>0</v>
      </c>
      <c r="D26" s="991"/>
      <c r="E26" s="841"/>
      <c r="F26" s="841"/>
      <c r="G26" s="841"/>
      <c r="H26" s="835"/>
      <c r="I26" s="478"/>
      <c r="J26" s="478"/>
      <c r="K26" s="478"/>
      <c r="L26" s="478"/>
      <c r="M26" s="491"/>
      <c r="N26" s="491"/>
    </row>
    <row r="27" spans="2:32" ht="18.75" customHeight="1">
      <c r="B27" s="372"/>
      <c r="C27" s="991" t="s">
        <v>1720</v>
      </c>
      <c r="D27" s="991"/>
      <c r="E27" s="842">
        <f>'4 programa (IV)'!E117+'8 programa (V)'!E33+'10 programa (VI)'!E44</f>
        <v>530.37599999999986</v>
      </c>
      <c r="F27" s="843">
        <f>'4 programa (IV)'!F117+'8 programa (V)'!F33+'10 programa (VI)'!F44</f>
        <v>556.7059999999999</v>
      </c>
      <c r="G27" s="843">
        <f>'4 programa (IV)'!G117+'8 programa (V)'!G33+'10 programa (VI)'!G44</f>
        <v>556.70299999999997</v>
      </c>
      <c r="H27" s="844">
        <f>G27/F27</f>
        <v>0.99999461115921162</v>
      </c>
      <c r="I27" s="479" t="e">
        <f>#REF!+#REF!+#REF!+'4 programa (IV)'!#REF!+#REF!+#REF!+#REF!+'8 programa (V)'!I33+#REF!+'10 programa (VI)'!I44</f>
        <v>#REF!</v>
      </c>
      <c r="J27" s="479">
        <v>33435.17</v>
      </c>
      <c r="K27" s="479">
        <v>28941.481</v>
      </c>
      <c r="L27" s="479"/>
      <c r="M27" s="492"/>
      <c r="N27" s="492"/>
      <c r="O27" s="377"/>
      <c r="P27" s="377"/>
      <c r="AE27" s="377"/>
    </row>
    <row r="28" spans="2:32" ht="18.75" hidden="1" customHeight="1">
      <c r="B28" s="372"/>
      <c r="C28" s="998" t="s">
        <v>1457</v>
      </c>
      <c r="D28" s="998"/>
      <c r="E28" s="845"/>
      <c r="F28" s="846"/>
      <c r="G28" s="846"/>
      <c r="H28" s="844" t="e">
        <f t="shared" ref="H28:H36" si="3">G28/F28</f>
        <v>#DIV/0!</v>
      </c>
      <c r="I28" s="480" t="e">
        <f>#REF!+'8 programa (V)'!I34</f>
        <v>#REF!</v>
      </c>
      <c r="J28" s="480"/>
      <c r="K28" s="480"/>
      <c r="L28" s="480"/>
      <c r="M28" s="491"/>
      <c r="N28" s="491"/>
      <c r="O28" s="377"/>
      <c r="P28" s="377"/>
      <c r="Q28" s="377"/>
      <c r="AE28" s="377"/>
    </row>
    <row r="29" spans="2:32" ht="15" customHeight="1">
      <c r="B29" s="372"/>
      <c r="C29" s="991" t="s">
        <v>943</v>
      </c>
      <c r="D29" s="991"/>
      <c r="E29" s="835">
        <f>'4 programa (IV)'!E118+'8 programa (V)'!E35+'10 programa (VI)'!E45</f>
        <v>0</v>
      </c>
      <c r="F29" s="835">
        <f>'4 programa (IV)'!F118+'8 programa (V)'!F35+'10 programa (VI)'!F45</f>
        <v>0</v>
      </c>
      <c r="G29" s="835">
        <f>'4 programa (IV)'!G118+'8 programa (V)'!G35+'10 programa (VI)'!G45</f>
        <v>0</v>
      </c>
      <c r="H29" s="844">
        <v>0</v>
      </c>
      <c r="I29" s="481" t="e">
        <f>#REF!+#REF!+#REF!+'4 programa (IV)'!#REF!+#REF!+#REF!+#REF!+'8 programa (V)'!I35+#REF!+'10 programa (VI)'!I45</f>
        <v>#REF!</v>
      </c>
      <c r="J29" s="481">
        <v>13433.043</v>
      </c>
      <c r="K29" s="481">
        <v>13372.194</v>
      </c>
      <c r="L29" s="481"/>
      <c r="M29" s="492"/>
      <c r="N29" s="491"/>
    </row>
    <row r="30" spans="2:32" ht="16.899999999999999" customHeight="1">
      <c r="B30" s="372"/>
      <c r="C30" s="991" t="s">
        <v>944</v>
      </c>
      <c r="D30" s="991"/>
      <c r="E30" s="835">
        <f>'4 programa (IV)'!E120+'8 programa (V)'!E36+'10 programa (VI)'!E46</f>
        <v>0</v>
      </c>
      <c r="F30" s="835">
        <f>'4 programa (IV)'!F120+'8 programa (V)'!F36+'10 programa (VI)'!F46</f>
        <v>0</v>
      </c>
      <c r="G30" s="835">
        <f>'4 programa (IV)'!G120+'8 programa (V)'!G36+'10 programa (VI)'!G46</f>
        <v>0</v>
      </c>
      <c r="H30" s="835">
        <f>'4 programa (IV)'!H120+'8 programa (V)'!H36+'10 programa (VI)'!H46</f>
        <v>0</v>
      </c>
      <c r="I30" s="481" t="e">
        <f>#REF!+#REF!+#REF!+'4 programa (IV)'!#REF!+#REF!+#REF!+#REF!+'8 programa (V)'!I36+#REF!+'10 programa (VI)'!I46</f>
        <v>#REF!</v>
      </c>
      <c r="J30" s="481">
        <v>15352.357</v>
      </c>
      <c r="K30" s="481">
        <v>1504.1610000000001</v>
      </c>
      <c r="L30" s="481"/>
      <c r="M30" s="492"/>
      <c r="N30" s="492">
        <f>K30-G30</f>
        <v>1504.1610000000001</v>
      </c>
      <c r="AE30" s="377"/>
    </row>
    <row r="31" spans="2:32" ht="22.15" customHeight="1">
      <c r="B31" s="372"/>
      <c r="C31" s="991" t="s">
        <v>1369</v>
      </c>
      <c r="D31" s="991"/>
      <c r="E31" s="835">
        <f>'4 programa (IV)'!E121+'8 programa (V)'!E37+'10 programa (VI)'!E47</f>
        <v>0</v>
      </c>
      <c r="F31" s="835">
        <f>'4 programa (IV)'!F121+'8 programa (V)'!F37+'10 programa (VI)'!F47</f>
        <v>0</v>
      </c>
      <c r="G31" s="835">
        <f>'4 programa (IV)'!G121+'8 programa (V)'!G37+'10 programa (VI)'!G47</f>
        <v>0</v>
      </c>
      <c r="H31" s="844">
        <v>0</v>
      </c>
      <c r="I31" s="481" t="e">
        <f>#REF!+#REF!+#REF!+'4 programa (IV)'!#REF!+#REF!+#REF!+#REF!+'8 programa (V)'!I37+#REF!+'10 programa (VI)'!I47</f>
        <v>#REF!</v>
      </c>
      <c r="J31" s="481">
        <v>4928.3050000000003</v>
      </c>
      <c r="K31" s="481">
        <v>5279.71</v>
      </c>
      <c r="L31" s="481"/>
      <c r="M31" s="492"/>
      <c r="N31" s="492">
        <f>G31-K31</f>
        <v>-5279.71</v>
      </c>
      <c r="O31" s="377"/>
      <c r="P31" s="377"/>
      <c r="Q31" s="377"/>
      <c r="AE31" s="377"/>
      <c r="AF31" s="377"/>
    </row>
    <row r="32" spans="2:32" ht="17.25" customHeight="1">
      <c r="B32" s="372"/>
      <c r="C32" s="991" t="s">
        <v>945</v>
      </c>
      <c r="D32" s="991"/>
      <c r="E32" s="841">
        <f>'4 programa (IV)'!E122+'8 programa (V)'!E38+'10 programa (VI)'!E48</f>
        <v>0</v>
      </c>
      <c r="F32" s="841">
        <f>'4 programa (IV)'!F122+'8 programa (V)'!F38+'10 programa (VI)'!F48</f>
        <v>0</v>
      </c>
      <c r="G32" s="841">
        <f>'4 programa (IV)'!G122+'8 programa (V)'!G38+'10 programa (VI)'!G48</f>
        <v>0</v>
      </c>
      <c r="H32" s="844">
        <v>0</v>
      </c>
      <c r="I32" s="481" t="e">
        <f>#REF!+#REF!+#REF!+'4 programa (IV)'!#REF!+#REF!+#REF!+#REF!+'8 programa (V)'!I38+#REF!+'10 programa (VI)'!I48</f>
        <v>#REF!</v>
      </c>
      <c r="J32" s="481"/>
      <c r="K32" s="481"/>
      <c r="L32" s="481"/>
      <c r="M32" s="492"/>
      <c r="N32" s="492"/>
      <c r="O32" s="377"/>
      <c r="P32" s="377"/>
      <c r="AE32" s="377"/>
      <c r="AF32" s="377"/>
    </row>
    <row r="33" spans="2:18" ht="19.5" customHeight="1">
      <c r="B33" s="372"/>
      <c r="C33" s="991" t="s">
        <v>946</v>
      </c>
      <c r="D33" s="991"/>
      <c r="E33" s="841">
        <f>'4 programa (IV)'!E123+'8 programa (V)'!E39+'10 programa (VI)'!E49</f>
        <v>0</v>
      </c>
      <c r="F33" s="841">
        <f>'4 programa (IV)'!F123+'8 programa (V)'!F39+'10 programa (VI)'!F49</f>
        <v>0</v>
      </c>
      <c r="G33" s="841">
        <f>'4 programa (IV)'!G123+'8 programa (V)'!G39+'10 programa (VI)'!G49</f>
        <v>0</v>
      </c>
      <c r="H33" s="844">
        <v>0</v>
      </c>
      <c r="I33" s="481" t="e">
        <f>#REF!+#REF!+#REF!+'4 programa (IV)'!#REF!+#REF!+#REF!+#REF!+'8 programa (V)'!I39+#REF!+'10 programa (VI)'!I49</f>
        <v>#REF!</v>
      </c>
      <c r="J33" s="481"/>
      <c r="K33" s="481"/>
      <c r="L33" s="481"/>
      <c r="M33" s="491"/>
      <c r="N33" s="491"/>
    </row>
    <row r="34" spans="2:18" ht="34.9" customHeight="1">
      <c r="B34" s="372"/>
      <c r="C34" s="992" t="s">
        <v>947</v>
      </c>
      <c r="D34" s="992"/>
      <c r="E34" s="847">
        <f>'4 programa (IV)'!E124+'8 programa (V)'!E40+'10 programa (VI)'!E50</f>
        <v>0</v>
      </c>
      <c r="F34" s="847">
        <f>'4 programa (IV)'!F124+'8 programa (V)'!F40+'10 programa (VI)'!F50</f>
        <v>0</v>
      </c>
      <c r="G34" s="847">
        <f>'4 programa (IV)'!G124+'8 programa (V)'!G40+'10 programa (VI)'!G50</f>
        <v>0</v>
      </c>
      <c r="H34" s="848">
        <v>0</v>
      </c>
      <c r="I34" s="481" t="e">
        <f>#REF!+#REF!+#REF!+'4 programa (IV)'!#REF!+#REF!+#REF!+#REF!+'8 programa (V)'!I40+#REF!+'10 programa (VI)'!I50</f>
        <v>#REF!</v>
      </c>
      <c r="J34" s="481"/>
      <c r="K34" s="481"/>
      <c r="L34" s="481"/>
      <c r="M34" s="492"/>
      <c r="N34" s="492"/>
      <c r="O34" s="377"/>
      <c r="P34" s="377"/>
      <c r="Q34" s="377"/>
      <c r="R34" s="377"/>
    </row>
    <row r="35" spans="2:18" ht="39" customHeight="1">
      <c r="B35" s="372"/>
      <c r="C35" s="993" t="s">
        <v>1742</v>
      </c>
      <c r="D35" s="993"/>
      <c r="E35" s="849">
        <f>E25+E34</f>
        <v>530.37599999999986</v>
      </c>
      <c r="F35" s="849">
        <f>F25+F34</f>
        <v>556.7059999999999</v>
      </c>
      <c r="G35" s="849">
        <f>G25+G34</f>
        <v>556.70299999999997</v>
      </c>
      <c r="H35" s="850">
        <f t="shared" si="3"/>
        <v>0.99999461115921162</v>
      </c>
      <c r="I35" s="476" t="e">
        <f>I25+I34</f>
        <v>#REF!</v>
      </c>
      <c r="J35" s="476"/>
      <c r="K35" s="476"/>
      <c r="L35" s="476"/>
      <c r="M35" s="492"/>
      <c r="N35" s="492"/>
      <c r="O35" s="377"/>
      <c r="P35" s="377"/>
      <c r="R35" s="377"/>
    </row>
    <row r="36" spans="2:18" ht="25.15" hidden="1" customHeight="1" thickBot="1">
      <c r="B36" s="372"/>
      <c r="C36" s="991" t="s">
        <v>1490</v>
      </c>
      <c r="D36" s="991"/>
      <c r="E36" s="851" t="e">
        <f>#REF!+#REF!+#REF!+'4 programa (IV)'!E126+#REF!+#REF!+#REF!+'8 programa (V)'!E42+#REF!+'10 programa (VI)'!E52</f>
        <v>#REF!</v>
      </c>
      <c r="F36" s="851" t="e">
        <f>#REF!+#REF!+#REF!+'4 programa (IV)'!F126+#REF!+#REF!+#REF!+'8 programa (V)'!F42+#REF!+'10 programa (VI)'!F52</f>
        <v>#REF!</v>
      </c>
      <c r="G36" s="851" t="e">
        <f>#REF!+#REF!+#REF!+'4 programa (IV)'!G126+#REF!+#REF!+#REF!+'8 programa (V)'!G42+#REF!+'10 programa (VI)'!G52</f>
        <v>#REF!</v>
      </c>
      <c r="H36" s="852" t="e">
        <f t="shared" si="3"/>
        <v>#REF!</v>
      </c>
      <c r="I36" s="476" t="e">
        <f>#REF!+#REF!+#REF!+'4 programa (IV)'!#REF!+#REF!+#REF!+#REF!+'8 programa (V)'!I42+#REF!+'10 programa (VI)'!I52</f>
        <v>#REF!</v>
      </c>
      <c r="J36" s="476"/>
      <c r="K36" s="476"/>
      <c r="L36" s="476"/>
      <c r="M36" s="491"/>
      <c r="N36" s="491"/>
      <c r="O36" s="377"/>
      <c r="P36" s="377"/>
    </row>
    <row r="37" spans="2:18" ht="25.9" hidden="1" customHeight="1" thickBot="1">
      <c r="B37" s="372"/>
      <c r="C37" s="991" t="s">
        <v>948</v>
      </c>
      <c r="D37" s="991"/>
      <c r="E37" s="835"/>
      <c r="F37" s="835"/>
      <c r="G37" s="835"/>
      <c r="H37" s="853"/>
      <c r="I37" s="482" t="e">
        <f>I35/E35-1</f>
        <v>#REF!</v>
      </c>
      <c r="J37" s="482"/>
      <c r="K37" s="482"/>
      <c r="L37" s="482"/>
      <c r="M37" s="491"/>
      <c r="N37" s="491"/>
    </row>
    <row r="38" spans="2:18">
      <c r="B38" s="372"/>
      <c r="C38" s="834"/>
      <c r="D38" s="854" t="s">
        <v>1450</v>
      </c>
      <c r="E38" s="854"/>
      <c r="F38" s="854"/>
      <c r="G38" s="854"/>
      <c r="H38" s="854"/>
      <c r="I38" s="372"/>
      <c r="J38" s="378"/>
      <c r="K38" s="372"/>
      <c r="L38" s="372"/>
      <c r="M38" s="491"/>
      <c r="N38" s="491"/>
    </row>
    <row r="39" spans="2:18">
      <c r="D39" s="501"/>
      <c r="E39" s="501"/>
      <c r="F39" s="501"/>
      <c r="G39" s="501"/>
      <c r="H39" s="501"/>
      <c r="M39" s="491"/>
      <c r="N39" s="491"/>
    </row>
    <row r="40" spans="2:18">
      <c r="H40" s="377"/>
    </row>
    <row r="41" spans="2:18">
      <c r="I41" s="377"/>
      <c r="J41" s="377"/>
      <c r="K41" s="377"/>
      <c r="L41" s="377"/>
    </row>
    <row r="45" spans="2:18" hidden="1"/>
    <row r="46" spans="2:18" hidden="1">
      <c r="D46" s="394"/>
      <c r="E46" s="394"/>
      <c r="F46" s="394"/>
      <c r="G46" s="394"/>
      <c r="H46" s="394"/>
      <c r="I46" s="394"/>
      <c r="J46" s="394"/>
      <c r="K46" s="394"/>
      <c r="L46" s="394"/>
      <c r="M46" s="396"/>
      <c r="N46" s="396"/>
      <c r="O46" s="394"/>
      <c r="P46" s="394"/>
      <c r="Q46" s="394"/>
    </row>
    <row r="47" spans="2:18" hidden="1">
      <c r="D47" s="394"/>
      <c r="E47" s="394">
        <v>10536.325000000001</v>
      </c>
      <c r="F47" s="394">
        <v>2896.7179999999998</v>
      </c>
      <c r="G47" s="394">
        <f>E47+F47</f>
        <v>13433.043000000001</v>
      </c>
      <c r="H47" s="394"/>
      <c r="I47" s="394"/>
      <c r="J47" s="394"/>
      <c r="K47" s="394"/>
      <c r="L47" s="394"/>
      <c r="M47" s="396"/>
      <c r="N47" s="396"/>
      <c r="O47" s="394"/>
      <c r="P47" s="394"/>
      <c r="Q47" s="394"/>
    </row>
    <row r="48" spans="2:18" hidden="1">
      <c r="D48" s="394"/>
      <c r="E48" s="394">
        <v>10482.819</v>
      </c>
      <c r="F48" s="394">
        <v>2889.375</v>
      </c>
      <c r="G48" s="484">
        <f>E48+F48</f>
        <v>13372.194</v>
      </c>
      <c r="H48" s="394">
        <f>G48-G29</f>
        <v>13372.194</v>
      </c>
      <c r="I48" s="394"/>
      <c r="J48" s="394"/>
      <c r="K48" s="394"/>
      <c r="L48" s="394"/>
      <c r="M48" s="396"/>
      <c r="N48" s="396"/>
      <c r="O48" s="394"/>
      <c r="P48" s="394"/>
      <c r="Q48" s="395"/>
    </row>
    <row r="49" spans="4:17" hidden="1">
      <c r="D49" s="394"/>
      <c r="E49" s="394"/>
      <c r="F49" s="394"/>
      <c r="G49" s="394"/>
      <c r="H49" s="394"/>
      <c r="I49" s="394"/>
      <c r="J49" s="394"/>
      <c r="K49" s="394"/>
      <c r="L49" s="394"/>
      <c r="M49" s="396"/>
      <c r="N49" s="396"/>
      <c r="O49" s="394"/>
      <c r="P49" s="394"/>
      <c r="Q49" s="395"/>
    </row>
    <row r="50" spans="4:17" hidden="1">
      <c r="D50" s="394"/>
      <c r="E50" s="394"/>
      <c r="F50" s="394"/>
      <c r="G50" s="394"/>
      <c r="H50" s="394"/>
      <c r="I50" s="394"/>
      <c r="J50" s="394"/>
      <c r="K50" s="394"/>
      <c r="L50" s="394"/>
      <c r="M50" s="396"/>
      <c r="N50" s="396"/>
      <c r="O50" s="394"/>
      <c r="P50" s="394"/>
      <c r="Q50" s="394"/>
    </row>
    <row r="51" spans="4:17" hidden="1">
      <c r="D51" s="394"/>
      <c r="E51" s="394"/>
      <c r="F51" s="394"/>
      <c r="G51" s="394"/>
      <c r="H51" s="394"/>
      <c r="I51" s="394"/>
      <c r="J51" s="394"/>
      <c r="K51" s="394"/>
      <c r="L51" s="394"/>
      <c r="M51" s="396"/>
      <c r="N51" s="396"/>
      <c r="O51" s="394"/>
      <c r="P51" s="394"/>
      <c r="Q51" s="394"/>
    </row>
    <row r="52" spans="4:17" hidden="1">
      <c r="D52" s="394"/>
      <c r="E52" s="485">
        <v>4928.3050000000003</v>
      </c>
      <c r="F52" s="486">
        <f>E52-F31</f>
        <v>4928.3050000000003</v>
      </c>
      <c r="G52" s="394"/>
      <c r="H52" s="394"/>
      <c r="I52" s="394"/>
      <c r="J52" s="394"/>
      <c r="K52" s="394"/>
      <c r="L52" s="394"/>
      <c r="M52" s="396"/>
      <c r="N52" s="396"/>
      <c r="O52" s="394"/>
      <c r="P52" s="394"/>
      <c r="Q52" s="394"/>
    </row>
    <row r="53" spans="4:17" hidden="1">
      <c r="E53" s="486">
        <v>5279.71</v>
      </c>
      <c r="F53" s="487">
        <f>E53-G31</f>
        <v>5279.71</v>
      </c>
    </row>
    <row r="54" spans="4:17" hidden="1"/>
    <row r="55" spans="4:17" hidden="1"/>
    <row r="56" spans="4:17" hidden="1">
      <c r="F56" s="377">
        <v>33435.17</v>
      </c>
      <c r="G56" s="371">
        <v>28941.481</v>
      </c>
    </row>
    <row r="57" spans="4:17" hidden="1">
      <c r="E57" s="395"/>
      <c r="F57" s="395"/>
      <c r="H57" s="377"/>
    </row>
    <row r="58" spans="4:17" hidden="1">
      <c r="D58" s="490"/>
      <c r="E58" s="377"/>
      <c r="F58" s="377">
        <f>F56-F27-F30-F32</f>
        <v>32878.464</v>
      </c>
      <c r="G58" s="377">
        <f>G56-G27-G30-G32</f>
        <v>28384.777999999998</v>
      </c>
    </row>
    <row r="59" spans="4:17" hidden="1">
      <c r="D59" s="490"/>
      <c r="E59" s="377"/>
      <c r="F59" s="377"/>
    </row>
    <row r="60" spans="4:17" hidden="1">
      <c r="F60" s="377"/>
    </row>
    <row r="61" spans="4:17" hidden="1">
      <c r="E61" s="377"/>
      <c r="F61" s="392"/>
    </row>
    <row r="62" spans="4:17" hidden="1">
      <c r="F62" s="377"/>
    </row>
    <row r="63" spans="4:17" hidden="1">
      <c r="F63" s="392"/>
    </row>
    <row r="64" spans="4:17" hidden="1"/>
    <row r="65" spans="10:10" hidden="1"/>
    <row r="66" spans="10:10" hidden="1"/>
    <row r="68" spans="10:10">
      <c r="J68" s="377"/>
    </row>
    <row r="69" spans="10:10">
      <c r="J69" s="377"/>
    </row>
    <row r="70" spans="10:10">
      <c r="J70" s="377"/>
    </row>
    <row r="73" spans="10:10">
      <c r="J73" s="377"/>
    </row>
    <row r="74" spans="10:10">
      <c r="J74" s="377"/>
    </row>
  </sheetData>
  <mergeCells count="16">
    <mergeCell ref="C2:I2"/>
    <mergeCell ref="C36:D36"/>
    <mergeCell ref="C25:D25"/>
    <mergeCell ref="C26:D26"/>
    <mergeCell ref="C18:M18"/>
    <mergeCell ref="C27:D27"/>
    <mergeCell ref="C3:I3"/>
    <mergeCell ref="C28:D28"/>
    <mergeCell ref="C37:D37"/>
    <mergeCell ref="C29:D29"/>
    <mergeCell ref="C30:D30"/>
    <mergeCell ref="C31:D31"/>
    <mergeCell ref="C32:D32"/>
    <mergeCell ref="C33:D33"/>
    <mergeCell ref="C34:D34"/>
    <mergeCell ref="C35:D35"/>
  </mergeCells>
  <pageMargins left="0.7" right="0.7" top="0.75" bottom="0.75" header="0.3" footer="0.3"/>
  <pageSetup paperSize="9" scale="7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2">
    <tabColor theme="6" tint="0.39997558519241921"/>
    <pageSetUpPr fitToPage="1"/>
  </sheetPr>
  <dimension ref="A1:AY1162"/>
  <sheetViews>
    <sheetView topLeftCell="A106" zoomScale="80" zoomScaleNormal="80" workbookViewId="0">
      <selection activeCell="U110" sqref="U110:U111"/>
    </sheetView>
  </sheetViews>
  <sheetFormatPr defaultColWidth="9.140625" defaultRowHeight="12"/>
  <cols>
    <col min="1" max="1" width="15.28515625" style="374" customWidth="1"/>
    <col min="2" max="2" width="38.5703125" style="374" customWidth="1"/>
    <col min="3" max="3" width="4.28515625" style="374" hidden="1" customWidth="1"/>
    <col min="4" max="4" width="7.7109375" style="374" customWidth="1"/>
    <col min="5" max="5" width="15.140625" style="375" customWidth="1"/>
    <col min="6" max="6" width="13.42578125" style="375" customWidth="1"/>
    <col min="7" max="7" width="14" style="375" customWidth="1"/>
    <col min="8" max="8" width="12.85546875" style="375" customWidth="1"/>
    <col min="9" max="9" width="10.7109375" style="374" hidden="1" customWidth="1"/>
    <col min="10" max="10" width="12.28515625" style="374" hidden="1" customWidth="1"/>
    <col min="11" max="11" width="63.28515625" style="860" customWidth="1"/>
    <col min="12" max="12" width="15.5703125" style="374" customWidth="1"/>
    <col min="13" max="13" width="30.5703125" style="374" customWidth="1"/>
    <col min="14" max="14" width="23.7109375" style="374" customWidth="1"/>
    <col min="15" max="15" width="23" style="374" customWidth="1"/>
    <col min="16" max="18" width="6.28515625" style="409" hidden="1" customWidth="1"/>
    <col min="19" max="19" width="29.42578125" style="374" hidden="1" customWidth="1"/>
    <col min="20" max="20" width="18.7109375" style="374" customWidth="1"/>
    <col min="21" max="21" width="19.85546875" style="374" customWidth="1"/>
    <col min="22" max="22" width="16.28515625" style="374" customWidth="1"/>
    <col min="23" max="23" width="17" style="374" customWidth="1"/>
    <col min="24" max="16384" width="9.140625" style="374"/>
  </cols>
  <sheetData>
    <row r="1" spans="1:22" ht="21" customHeight="1">
      <c r="A1" s="1092" t="s">
        <v>1370</v>
      </c>
      <c r="B1" s="1092"/>
      <c r="C1" s="1092"/>
      <c r="D1" s="1092"/>
      <c r="E1" s="1092"/>
      <c r="F1" s="1092"/>
      <c r="G1" s="1092"/>
      <c r="H1" s="1092"/>
      <c r="I1" s="1092"/>
      <c r="J1" s="1092"/>
      <c r="K1" s="1092"/>
      <c r="P1" s="1092"/>
      <c r="Q1" s="1092"/>
      <c r="R1" s="1092"/>
      <c r="S1" s="1092"/>
    </row>
    <row r="2" spans="1:22" ht="37.9" customHeight="1">
      <c r="A2" s="1089" t="s">
        <v>1462</v>
      </c>
      <c r="B2" s="1089"/>
      <c r="C2" s="1089"/>
      <c r="D2" s="1089"/>
      <c r="E2" s="1089"/>
      <c r="F2" s="1089"/>
      <c r="G2" s="1089"/>
      <c r="H2" s="1089"/>
      <c r="I2" s="1089"/>
      <c r="J2" s="1089"/>
      <c r="K2" s="1089"/>
      <c r="L2" s="1089"/>
      <c r="M2" s="1089"/>
      <c r="N2" s="1089"/>
      <c r="O2" s="1089"/>
      <c r="P2" s="1089"/>
      <c r="Q2" s="1089"/>
      <c r="R2" s="1089"/>
      <c r="S2" s="1089"/>
    </row>
    <row r="3" spans="1:22" ht="7.9" customHeight="1">
      <c r="E3" s="374"/>
      <c r="F3" s="374"/>
      <c r="G3" s="374"/>
      <c r="H3" s="374"/>
    </row>
    <row r="4" spans="1:22">
      <c r="A4" s="374" t="str">
        <f>A16</f>
        <v>04.01.01. (T)</v>
      </c>
      <c r="B4" s="374" t="str">
        <f>B16</f>
        <v>Užtikrinti efektyvią kultūros įstaigų veiklą</v>
      </c>
      <c r="E4" s="374"/>
      <c r="F4" s="374"/>
      <c r="G4" s="374"/>
      <c r="H4" s="374"/>
    </row>
    <row r="5" spans="1:22" ht="11.45" customHeight="1">
      <c r="A5" s="408" t="str">
        <f>A42</f>
        <v>04.02.01. (T)</v>
      </c>
      <c r="B5" s="1087" t="str">
        <f>B42</f>
        <v>Organizuoti ir koordinuoti vykdomus kultūrinius renginius, projektus, užtikrinti nematerialaus kultūros paveldo apsaugą</v>
      </c>
      <c r="C5" s="1087"/>
      <c r="D5" s="1087"/>
      <c r="E5" s="1087"/>
      <c r="F5" s="1087"/>
      <c r="G5" s="1087"/>
      <c r="H5" s="1087"/>
      <c r="I5" s="1087"/>
      <c r="J5" s="1087"/>
      <c r="K5" s="1087"/>
      <c r="L5" s="1087"/>
      <c r="M5" s="1087"/>
      <c r="N5" s="1087"/>
      <c r="O5" s="1087"/>
      <c r="P5" s="1087"/>
      <c r="Q5" s="1087"/>
      <c r="R5" s="1087"/>
      <c r="S5" s="1087"/>
      <c r="T5" s="408"/>
      <c r="U5" s="408"/>
      <c r="V5" s="408"/>
    </row>
    <row r="6" spans="1:22" ht="12" customHeight="1">
      <c r="A6" s="374" t="str">
        <f>A58</f>
        <v>04.02.02. (T)</v>
      </c>
      <c r="B6" s="1088" t="str">
        <f>B58</f>
        <v>Siekiant formuoti regioninį išskirtinumą, kurti savitus, aktualaus turinio, kokybiškus kultūros produktus ir paslaugas, sudaryti sąlygas savivaldybės kultūros lauko veikėjų kultūrinių,  kūrybinių iniciatyvų įgyvendinimui, tam pasitelkti kūrybiškos vietokūros metodo teikiamas galimybes bei sudaryti sąlygas profesionalaus meno prieinamumui</v>
      </c>
      <c r="C6" s="1088"/>
      <c r="D6" s="1088"/>
      <c r="E6" s="1088"/>
      <c r="F6" s="1088"/>
      <c r="G6" s="1088"/>
      <c r="H6" s="1088"/>
      <c r="I6" s="1088"/>
      <c r="J6" s="1088"/>
      <c r="K6" s="1088"/>
      <c r="L6" s="1088"/>
      <c r="M6" s="1088"/>
      <c r="N6" s="1088"/>
      <c r="O6" s="1088"/>
      <c r="P6" s="1088"/>
      <c r="Q6" s="1088"/>
      <c r="R6" s="1088"/>
      <c r="S6" s="1088"/>
    </row>
    <row r="7" spans="1:22" ht="10.9" hidden="1" customHeight="1">
      <c r="A7" s="408" t="str">
        <f>A89</f>
        <v>04.02.03. (T)</v>
      </c>
      <c r="B7" s="374" t="str">
        <f>B89</f>
        <v>Valstybės švenčių, sukakčių, įvykių minėjimas, visuomenės pilietiškumo, patriotiškumo ir nacionalinės savivertės stiprinimas</v>
      </c>
      <c r="E7" s="374"/>
      <c r="F7" s="374"/>
      <c r="G7" s="374"/>
      <c r="H7" s="374"/>
    </row>
    <row r="8" spans="1:22" ht="12" customHeight="1">
      <c r="A8" s="408" t="str">
        <f>A99</f>
        <v>04.02.04. (T)</v>
      </c>
      <c r="B8" s="374" t="str">
        <f>B99</f>
        <v>Sociokultūrinių bendruomenės poreikių tenkinimas, laisvalaikio, neformaliojo švietimo programų, kultūrinių edukacijų, ugdančių gyventojų kultūrines kompetencijas ir kūrybiškumą, organizavimas įtraukiant skirtingo amžiaus, pomėgių ir poreikių visuomenės grupes</v>
      </c>
      <c r="E8" s="374"/>
      <c r="F8" s="374"/>
      <c r="G8" s="374"/>
      <c r="H8" s="374"/>
    </row>
    <row r="9" spans="1:22" ht="19.149999999999999" customHeight="1">
      <c r="E9" s="374"/>
      <c r="F9" s="374"/>
      <c r="G9" s="374"/>
      <c r="H9" s="374"/>
    </row>
    <row r="10" spans="1:22" ht="19.149999999999999" customHeight="1">
      <c r="A10" s="1089" t="s">
        <v>1846</v>
      </c>
      <c r="B10" s="1089"/>
      <c r="C10" s="1089"/>
      <c r="D10" s="1089"/>
      <c r="E10" s="1089"/>
      <c r="F10" s="1089"/>
      <c r="G10" s="1089"/>
      <c r="H10" s="1089"/>
      <c r="I10" s="401"/>
      <c r="P10" s="403"/>
      <c r="Q10" s="403"/>
      <c r="R10" s="403"/>
      <c r="S10" s="373"/>
    </row>
    <row r="11" spans="1:22" ht="22.15" customHeight="1">
      <c r="A11" s="1089" t="s">
        <v>1837</v>
      </c>
      <c r="B11" s="1089"/>
      <c r="C11" s="1089"/>
      <c r="D11" s="1089"/>
      <c r="E11" s="1089"/>
      <c r="F11" s="1089"/>
      <c r="G11" s="1089"/>
      <c r="H11" s="1089"/>
      <c r="I11" s="1089"/>
      <c r="J11" s="1089"/>
      <c r="K11" s="1089"/>
      <c r="L11" s="1089"/>
      <c r="M11" s="1089"/>
      <c r="N11" s="1089"/>
      <c r="O11" s="1089"/>
      <c r="P11" s="1089"/>
      <c r="Q11" s="1089"/>
      <c r="R11" s="1089"/>
      <c r="S11" s="1089"/>
    </row>
    <row r="12" spans="1:22" ht="3.75" customHeight="1">
      <c r="A12" s="408"/>
      <c r="E12" s="374"/>
      <c r="F12" s="374"/>
      <c r="G12" s="374"/>
      <c r="H12" s="374"/>
    </row>
    <row r="13" spans="1:22" hidden="1">
      <c r="A13" s="1106" t="s">
        <v>1812</v>
      </c>
      <c r="B13" s="1106"/>
      <c r="C13" s="1106"/>
      <c r="D13" s="1106"/>
      <c r="E13" s="1106"/>
      <c r="F13" s="1106"/>
      <c r="G13" s="1106"/>
      <c r="H13" s="1106"/>
      <c r="I13" s="1106"/>
    </row>
    <row r="14" spans="1:22" s="416" customFormat="1" ht="48" customHeight="1">
      <c r="A14" s="1104" t="s">
        <v>949</v>
      </c>
      <c r="B14" s="1104" t="s">
        <v>1383</v>
      </c>
      <c r="C14" s="1093" t="s">
        <v>1273</v>
      </c>
      <c r="D14" s="1095" t="s">
        <v>1274</v>
      </c>
      <c r="E14" s="1083" t="s">
        <v>1850</v>
      </c>
      <c r="F14" s="1083" t="s">
        <v>1523</v>
      </c>
      <c r="G14" s="1083" t="s">
        <v>1848</v>
      </c>
      <c r="H14" s="1083" t="s">
        <v>1849</v>
      </c>
      <c r="I14" s="1097" t="s">
        <v>1435</v>
      </c>
      <c r="J14" s="1102" t="s">
        <v>1386</v>
      </c>
      <c r="K14" s="1099" t="s">
        <v>1494</v>
      </c>
      <c r="L14" s="1030" t="s">
        <v>1524</v>
      </c>
      <c r="M14" s="1030" t="s">
        <v>1525</v>
      </c>
      <c r="N14" s="1085" t="s">
        <v>1526</v>
      </c>
      <c r="O14" s="1086"/>
      <c r="P14" s="1030" t="s">
        <v>1527</v>
      </c>
      <c r="Q14" s="1030"/>
      <c r="R14" s="1030"/>
      <c r="S14" s="1100" t="s">
        <v>951</v>
      </c>
      <c r="T14" s="1030" t="s">
        <v>1805</v>
      </c>
      <c r="U14" s="1139" t="s">
        <v>1840</v>
      </c>
      <c r="V14" s="1099" t="s">
        <v>1841</v>
      </c>
    </row>
    <row r="15" spans="1:22" s="416" customFormat="1" ht="106.5" customHeight="1">
      <c r="A15" s="1105"/>
      <c r="B15" s="1105"/>
      <c r="C15" s="1094"/>
      <c r="D15" s="1096"/>
      <c r="E15" s="1084"/>
      <c r="F15" s="1084"/>
      <c r="G15" s="1084"/>
      <c r="H15" s="1084"/>
      <c r="I15" s="1098"/>
      <c r="J15" s="1103"/>
      <c r="K15" s="1099"/>
      <c r="L15" s="1030"/>
      <c r="M15" s="1030"/>
      <c r="N15" s="410" t="s">
        <v>1853</v>
      </c>
      <c r="O15" s="410" t="s">
        <v>1854</v>
      </c>
      <c r="P15" s="410">
        <v>2024</v>
      </c>
      <c r="Q15" s="410">
        <v>2025</v>
      </c>
      <c r="R15" s="410">
        <v>2026</v>
      </c>
      <c r="S15" s="1101"/>
      <c r="T15" s="1030"/>
      <c r="U15" s="1140"/>
      <c r="V15" s="1141"/>
    </row>
    <row r="16" spans="1:22" s="402" customFormat="1" ht="49.9" customHeight="1">
      <c r="A16" s="418" t="s">
        <v>1387</v>
      </c>
      <c r="B16" s="418" t="s">
        <v>1309</v>
      </c>
      <c r="C16" s="632"/>
      <c r="D16" s="632"/>
      <c r="E16" s="595">
        <f>SUM(E23,E40)</f>
        <v>509.31599999999997</v>
      </c>
      <c r="F16" s="595">
        <f t="shared" ref="F16:G16" si="0">SUM(F23,F40)</f>
        <v>498.24099999999999</v>
      </c>
      <c r="G16" s="595">
        <f t="shared" si="0"/>
        <v>498.24099999999999</v>
      </c>
      <c r="H16" s="660">
        <f>G16/F16</f>
        <v>1</v>
      </c>
      <c r="I16" s="661">
        <f t="shared" ref="I16" si="1">SUM(I23,I40)</f>
        <v>1745.6989999999998</v>
      </c>
      <c r="J16" s="419" t="s">
        <v>1104</v>
      </c>
      <c r="K16" s="1142"/>
      <c r="L16" s="1143"/>
      <c r="M16" s="1143"/>
      <c r="N16" s="1143"/>
      <c r="O16" s="1143"/>
      <c r="P16" s="1143"/>
      <c r="Q16" s="1143"/>
      <c r="R16" s="1143"/>
      <c r="S16" s="1143"/>
      <c r="T16" s="1143"/>
      <c r="U16" s="1143"/>
      <c r="V16" s="1144"/>
    </row>
    <row r="17" spans="1:22" ht="29.25" hidden="1" customHeight="1">
      <c r="A17" s="1072" t="s">
        <v>1388</v>
      </c>
      <c r="B17" s="1057" t="s">
        <v>1282</v>
      </c>
      <c r="C17" s="1128" t="s">
        <v>1277</v>
      </c>
      <c r="D17" s="558" t="s">
        <v>651</v>
      </c>
      <c r="E17" s="612">
        <f>SUM(E24,E30)</f>
        <v>0</v>
      </c>
      <c r="F17" s="612">
        <f t="shared" ref="F17:G17" si="2">SUM(F24,F30)</f>
        <v>0</v>
      </c>
      <c r="G17" s="612">
        <f t="shared" si="2"/>
        <v>0</v>
      </c>
      <c r="H17" s="662" t="e">
        <f t="shared" ref="H17:H22" si="3">G17/F17</f>
        <v>#DIV/0!</v>
      </c>
      <c r="I17" s="663">
        <f t="shared" ref="I17" si="4">SUM(I24,I30)</f>
        <v>1494.6489999999999</v>
      </c>
      <c r="J17" s="1063" t="s">
        <v>1415</v>
      </c>
      <c r="K17" s="1131" t="s">
        <v>1802</v>
      </c>
      <c r="L17" s="1039" t="s">
        <v>532</v>
      </c>
      <c r="M17" s="1038" t="s">
        <v>1555</v>
      </c>
      <c r="N17" s="1028" t="s">
        <v>596</v>
      </c>
      <c r="O17" s="1028" t="s">
        <v>596</v>
      </c>
      <c r="P17" s="1039" t="s">
        <v>1327</v>
      </c>
      <c r="Q17" s="1039" t="s">
        <v>1327</v>
      </c>
      <c r="R17" s="1039" t="s">
        <v>1327</v>
      </c>
      <c r="S17" s="1135" t="s">
        <v>1416</v>
      </c>
      <c r="T17" s="1011" t="s">
        <v>1796</v>
      </c>
      <c r="U17" s="385"/>
      <c r="V17" s="385"/>
    </row>
    <row r="18" spans="1:22" ht="30" hidden="1" customHeight="1">
      <c r="A18" s="1072"/>
      <c r="B18" s="1057"/>
      <c r="C18" s="1128"/>
      <c r="D18" s="558" t="s">
        <v>1276</v>
      </c>
      <c r="E18" s="612">
        <f t="shared" ref="E18:I18" si="5">SUM(E25,E31)</f>
        <v>0</v>
      </c>
      <c r="F18" s="612">
        <f t="shared" si="5"/>
        <v>0</v>
      </c>
      <c r="G18" s="612">
        <f t="shared" si="5"/>
        <v>0</v>
      </c>
      <c r="H18" s="662" t="e">
        <f t="shared" si="3"/>
        <v>#DIV/0!</v>
      </c>
      <c r="I18" s="663">
        <f t="shared" si="5"/>
        <v>41.6</v>
      </c>
      <c r="J18" s="1064"/>
      <c r="K18" s="1049"/>
      <c r="L18" s="1039"/>
      <c r="M18" s="1039"/>
      <c r="N18" s="1028"/>
      <c r="O18" s="1028"/>
      <c r="P18" s="1039"/>
      <c r="Q18" s="1039"/>
      <c r="R18" s="1039"/>
      <c r="S18" s="1136"/>
      <c r="T18" s="1015"/>
      <c r="U18" s="385"/>
      <c r="V18" s="385"/>
    </row>
    <row r="19" spans="1:22" ht="20.100000000000001" hidden="1" customHeight="1">
      <c r="A19" s="1072"/>
      <c r="B19" s="1057"/>
      <c r="C19" s="1128"/>
      <c r="D19" s="558" t="s">
        <v>1518</v>
      </c>
      <c r="E19" s="612"/>
      <c r="F19" s="612"/>
      <c r="G19" s="612"/>
      <c r="H19" s="623" t="e">
        <f t="shared" si="3"/>
        <v>#DIV/0!</v>
      </c>
      <c r="I19" s="663"/>
      <c r="J19" s="1064"/>
      <c r="K19" s="1049"/>
      <c r="L19" s="1039"/>
      <c r="M19" s="555"/>
      <c r="N19" s="664"/>
      <c r="O19" s="664"/>
      <c r="P19" s="1039"/>
      <c r="Q19" s="1039"/>
      <c r="R19" s="1039"/>
      <c r="S19" s="1136"/>
      <c r="T19" s="557"/>
      <c r="U19" s="385"/>
      <c r="V19" s="385"/>
    </row>
    <row r="20" spans="1:22" ht="27" hidden="1" customHeight="1">
      <c r="A20" s="1072"/>
      <c r="B20" s="1057"/>
      <c r="C20" s="1128"/>
      <c r="D20" s="558" t="s">
        <v>1281</v>
      </c>
      <c r="E20" s="612">
        <f>SUM(E26,E33)</f>
        <v>0</v>
      </c>
      <c r="F20" s="612">
        <f t="shared" ref="F20:G20" si="6">SUM(F26,F33)</f>
        <v>0</v>
      </c>
      <c r="G20" s="612">
        <f t="shared" si="6"/>
        <v>0</v>
      </c>
      <c r="H20" s="662" t="e">
        <f t="shared" si="3"/>
        <v>#DIV/0!</v>
      </c>
      <c r="I20" s="663">
        <f>SUM(I26,I33)</f>
        <v>23.78</v>
      </c>
      <c r="J20" s="1064"/>
      <c r="K20" s="1049"/>
      <c r="L20" s="1039"/>
      <c r="M20" s="1038" t="s">
        <v>1554</v>
      </c>
      <c r="N20" s="1034" t="s">
        <v>1532</v>
      </c>
      <c r="O20" s="1034" t="s">
        <v>1757</v>
      </c>
      <c r="P20" s="1039"/>
      <c r="Q20" s="1039"/>
      <c r="R20" s="1039"/>
      <c r="S20" s="1136"/>
      <c r="T20" s="1025" t="s">
        <v>1798</v>
      </c>
      <c r="U20" s="385"/>
      <c r="V20" s="385"/>
    </row>
    <row r="21" spans="1:22" ht="20.100000000000001" hidden="1" customHeight="1">
      <c r="A21" s="1072"/>
      <c r="B21" s="1057"/>
      <c r="C21" s="1128"/>
      <c r="D21" s="558" t="s">
        <v>571</v>
      </c>
      <c r="E21" s="612">
        <f>SUM(E27,E34)</f>
        <v>0</v>
      </c>
      <c r="F21" s="612"/>
      <c r="G21" s="612"/>
      <c r="H21" s="662" t="e">
        <f t="shared" si="3"/>
        <v>#DIV/0!</v>
      </c>
      <c r="I21" s="663">
        <f>SUM(I27,I34)</f>
        <v>0</v>
      </c>
      <c r="J21" s="1064"/>
      <c r="K21" s="1049"/>
      <c r="L21" s="1039"/>
      <c r="M21" s="1029"/>
      <c r="N21" s="1040"/>
      <c r="O21" s="1040"/>
      <c r="P21" s="1039"/>
      <c r="Q21" s="1039"/>
      <c r="R21" s="1039"/>
      <c r="S21" s="1136"/>
      <c r="T21" s="1026"/>
      <c r="U21" s="385"/>
      <c r="V21" s="385"/>
    </row>
    <row r="22" spans="1:22" ht="20.100000000000001" hidden="1" customHeight="1">
      <c r="A22" s="1059"/>
      <c r="B22" s="1058"/>
      <c r="C22" s="1134"/>
      <c r="D22" s="556" t="s">
        <v>936</v>
      </c>
      <c r="E22" s="612">
        <f>SUM(E28,E35)</f>
        <v>0</v>
      </c>
      <c r="F22" s="612">
        <f>F28+F35+F60</f>
        <v>0</v>
      </c>
      <c r="G22" s="612">
        <f>G28+G35+G60</f>
        <v>0</v>
      </c>
      <c r="H22" s="662" t="e">
        <f t="shared" si="3"/>
        <v>#DIV/0!</v>
      </c>
      <c r="I22" s="663">
        <f>SUM(I28,I35)</f>
        <v>16</v>
      </c>
      <c r="J22" s="1064"/>
      <c r="K22" s="1049"/>
      <c r="L22" s="1028"/>
      <c r="M22" s="1029"/>
      <c r="N22" s="1040"/>
      <c r="O22" s="1040"/>
      <c r="P22" s="1028"/>
      <c r="Q22" s="1028"/>
      <c r="R22" s="1028"/>
      <c r="S22" s="1136"/>
      <c r="T22" s="1026"/>
      <c r="U22" s="385"/>
      <c r="V22" s="385"/>
    </row>
    <row r="23" spans="1:22" ht="37.9" hidden="1" customHeight="1">
      <c r="A23" s="1059"/>
      <c r="B23" s="1058"/>
      <c r="C23" s="1134"/>
      <c r="D23" s="600" t="s">
        <v>1275</v>
      </c>
      <c r="E23" s="633">
        <f>SUM(E17:E22)</f>
        <v>0</v>
      </c>
      <c r="F23" s="633">
        <f t="shared" ref="F23:G23" si="7">SUM(F17:F22)</f>
        <v>0</v>
      </c>
      <c r="G23" s="633">
        <f t="shared" si="7"/>
        <v>0</v>
      </c>
      <c r="H23" s="665" t="e">
        <f>G23/F23</f>
        <v>#DIV/0!</v>
      </c>
      <c r="I23" s="666">
        <f>SUM(I17:I22)</f>
        <v>1576.0289999999998</v>
      </c>
      <c r="J23" s="1065"/>
      <c r="K23" s="1049"/>
      <c r="L23" s="1028"/>
      <c r="M23" s="1039"/>
      <c r="N23" s="1035"/>
      <c r="O23" s="1035"/>
      <c r="P23" s="1028"/>
      <c r="Q23" s="1028"/>
      <c r="R23" s="1028"/>
      <c r="S23" s="1137"/>
      <c r="T23" s="1027"/>
      <c r="U23" s="385"/>
      <c r="V23" s="385"/>
    </row>
    <row r="24" spans="1:22" ht="20.100000000000001" hidden="1" customHeight="1">
      <c r="A24" s="1107"/>
      <c r="B24" s="1042" t="s">
        <v>1299</v>
      </c>
      <c r="C24" s="1117" t="s">
        <v>1318</v>
      </c>
      <c r="D24" s="639" t="s">
        <v>651</v>
      </c>
      <c r="E24" s="437"/>
      <c r="F24" s="437"/>
      <c r="G24" s="437"/>
      <c r="H24" s="668"/>
      <c r="I24" s="441">
        <v>391.29</v>
      </c>
      <c r="J24" s="628"/>
      <c r="K24" s="1138" t="s">
        <v>1355</v>
      </c>
      <c r="L24" s="1042"/>
      <c r="M24" s="1120"/>
      <c r="N24" s="1120"/>
      <c r="O24" s="1120"/>
      <c r="P24" s="1044" t="s">
        <v>1310</v>
      </c>
      <c r="Q24" s="1044" t="s">
        <v>1310</v>
      </c>
      <c r="R24" s="1044" t="s">
        <v>1310</v>
      </c>
      <c r="S24" s="669"/>
      <c r="T24" s="1019"/>
      <c r="U24" s="385"/>
      <c r="V24" s="385"/>
    </row>
    <row r="25" spans="1:22" ht="20.100000000000001" hidden="1" customHeight="1">
      <c r="A25" s="1108"/>
      <c r="B25" s="1043"/>
      <c r="C25" s="1118"/>
      <c r="D25" s="639" t="s">
        <v>1320</v>
      </c>
      <c r="E25" s="437"/>
      <c r="F25" s="437"/>
      <c r="G25" s="437"/>
      <c r="H25" s="668"/>
      <c r="I25" s="441">
        <v>1.4</v>
      </c>
      <c r="J25" s="628"/>
      <c r="K25" s="1138"/>
      <c r="L25" s="1043"/>
      <c r="M25" s="1121"/>
      <c r="N25" s="1121"/>
      <c r="O25" s="1121"/>
      <c r="P25" s="1045"/>
      <c r="Q25" s="1045"/>
      <c r="R25" s="1045"/>
      <c r="S25" s="669"/>
      <c r="T25" s="1020"/>
      <c r="U25" s="385"/>
      <c r="V25" s="385"/>
    </row>
    <row r="26" spans="1:22" ht="20.100000000000001" hidden="1" customHeight="1">
      <c r="A26" s="1108"/>
      <c r="B26" s="1043"/>
      <c r="C26" s="1118"/>
      <c r="D26" s="639" t="s">
        <v>1281</v>
      </c>
      <c r="E26" s="437"/>
      <c r="F26" s="437"/>
      <c r="G26" s="437"/>
      <c r="H26" s="668"/>
      <c r="I26" s="441">
        <v>23.78</v>
      </c>
      <c r="J26" s="628"/>
      <c r="K26" s="1138"/>
      <c r="L26" s="1043"/>
      <c r="M26" s="1121"/>
      <c r="N26" s="1121"/>
      <c r="O26" s="1121"/>
      <c r="P26" s="1045"/>
      <c r="Q26" s="1045"/>
      <c r="R26" s="1045"/>
      <c r="S26" s="669"/>
      <c r="T26" s="1020"/>
      <c r="U26" s="385"/>
      <c r="V26" s="385"/>
    </row>
    <row r="27" spans="1:22" ht="20.100000000000001" hidden="1" customHeight="1">
      <c r="A27" s="1108"/>
      <c r="B27" s="1043"/>
      <c r="C27" s="1118"/>
      <c r="D27" s="639" t="s">
        <v>334</v>
      </c>
      <c r="E27" s="437"/>
      <c r="F27" s="437"/>
      <c r="G27" s="437"/>
      <c r="H27" s="668"/>
      <c r="I27" s="441"/>
      <c r="J27" s="628"/>
      <c r="K27" s="1138"/>
      <c r="L27" s="1043"/>
      <c r="M27" s="1121"/>
      <c r="N27" s="1121"/>
      <c r="O27" s="1121"/>
      <c r="P27" s="1045"/>
      <c r="Q27" s="1045"/>
      <c r="R27" s="1045"/>
      <c r="S27" s="669"/>
      <c r="T27" s="1020"/>
      <c r="U27" s="385"/>
      <c r="V27" s="385"/>
    </row>
    <row r="28" spans="1:22" ht="20.100000000000001" hidden="1" customHeight="1">
      <c r="A28" s="1108"/>
      <c r="B28" s="1043"/>
      <c r="C28" s="1118"/>
      <c r="D28" s="508" t="s">
        <v>936</v>
      </c>
      <c r="E28" s="437"/>
      <c r="F28" s="437"/>
      <c r="G28" s="627"/>
      <c r="H28" s="668"/>
      <c r="I28" s="441"/>
      <c r="J28" s="628"/>
      <c r="K28" s="1138"/>
      <c r="L28" s="1043"/>
      <c r="M28" s="1121"/>
      <c r="N28" s="1121"/>
      <c r="O28" s="1121"/>
      <c r="P28" s="1045"/>
      <c r="Q28" s="1045"/>
      <c r="R28" s="1045"/>
      <c r="S28" s="669"/>
      <c r="T28" s="1020"/>
      <c r="U28" s="385"/>
      <c r="V28" s="385"/>
    </row>
    <row r="29" spans="1:22" ht="20.100000000000001" hidden="1" customHeight="1">
      <c r="A29" s="1108"/>
      <c r="B29" s="1043"/>
      <c r="C29" s="1118"/>
      <c r="D29" s="670" t="s">
        <v>1275</v>
      </c>
      <c r="E29" s="437"/>
      <c r="F29" s="437"/>
      <c r="G29" s="437"/>
      <c r="H29" s="668"/>
      <c r="I29" s="441">
        <f t="shared" ref="I29" si="8">SUM(I24:I28)</f>
        <v>416.47</v>
      </c>
      <c r="J29" s="628"/>
      <c r="K29" s="1138"/>
      <c r="L29" s="1043"/>
      <c r="M29" s="1042"/>
      <c r="N29" s="1042"/>
      <c r="O29" s="1042"/>
      <c r="P29" s="1045"/>
      <c r="Q29" s="1045"/>
      <c r="R29" s="1045"/>
      <c r="S29" s="669"/>
      <c r="T29" s="1021"/>
      <c r="U29" s="385"/>
      <c r="V29" s="385"/>
    </row>
    <row r="30" spans="1:22" ht="20.100000000000001" hidden="1" customHeight="1">
      <c r="A30" s="1107"/>
      <c r="B30" s="1042" t="s">
        <v>1300</v>
      </c>
      <c r="C30" s="1117" t="s">
        <v>1319</v>
      </c>
      <c r="D30" s="639" t="s">
        <v>651</v>
      </c>
      <c r="E30" s="437"/>
      <c r="F30" s="437"/>
      <c r="G30" s="437"/>
      <c r="H30" s="668"/>
      <c r="I30" s="441">
        <v>1103.3589999999999</v>
      </c>
      <c r="J30" s="628"/>
      <c r="K30" s="1138" t="s">
        <v>1358</v>
      </c>
      <c r="L30" s="1042"/>
      <c r="M30" s="1120"/>
      <c r="N30" s="1120"/>
      <c r="O30" s="1120"/>
      <c r="P30" s="1044" t="s">
        <v>1310</v>
      </c>
      <c r="Q30" s="1044" t="s">
        <v>1310</v>
      </c>
      <c r="R30" s="1044" t="s">
        <v>1310</v>
      </c>
      <c r="S30" s="669"/>
      <c r="T30" s="1019"/>
      <c r="U30" s="385"/>
      <c r="V30" s="385"/>
    </row>
    <row r="31" spans="1:22" ht="20.100000000000001" hidden="1" customHeight="1">
      <c r="A31" s="1108"/>
      <c r="B31" s="1043"/>
      <c r="C31" s="1118"/>
      <c r="D31" s="639" t="s">
        <v>1320</v>
      </c>
      <c r="E31" s="437"/>
      <c r="F31" s="437"/>
      <c r="G31" s="437"/>
      <c r="H31" s="668"/>
      <c r="I31" s="441">
        <v>40.200000000000003</v>
      </c>
      <c r="J31" s="628"/>
      <c r="K31" s="1138"/>
      <c r="L31" s="1043"/>
      <c r="M31" s="1121"/>
      <c r="N31" s="1121"/>
      <c r="O31" s="1121"/>
      <c r="P31" s="1045"/>
      <c r="Q31" s="1045"/>
      <c r="R31" s="1045"/>
      <c r="S31" s="669"/>
      <c r="T31" s="1020"/>
      <c r="U31" s="385"/>
      <c r="V31" s="385"/>
    </row>
    <row r="32" spans="1:22" ht="20.100000000000001" hidden="1" customHeight="1">
      <c r="A32" s="1108"/>
      <c r="B32" s="1043"/>
      <c r="C32" s="1118"/>
      <c r="D32" s="639" t="s">
        <v>1496</v>
      </c>
      <c r="E32" s="437"/>
      <c r="F32" s="437"/>
      <c r="G32" s="437"/>
      <c r="H32" s="668"/>
      <c r="I32" s="441">
        <v>40.200000000000003</v>
      </c>
      <c r="J32" s="628"/>
      <c r="K32" s="1138"/>
      <c r="L32" s="1043"/>
      <c r="M32" s="1121"/>
      <c r="N32" s="1121"/>
      <c r="O32" s="1121"/>
      <c r="P32" s="1045"/>
      <c r="Q32" s="1045"/>
      <c r="R32" s="1045"/>
      <c r="S32" s="669"/>
      <c r="T32" s="1020"/>
      <c r="U32" s="385"/>
      <c r="V32" s="385"/>
    </row>
    <row r="33" spans="1:32" ht="20.100000000000001" hidden="1" customHeight="1">
      <c r="A33" s="1108"/>
      <c r="B33" s="1043"/>
      <c r="C33" s="1118"/>
      <c r="D33" s="639" t="s">
        <v>571</v>
      </c>
      <c r="E33" s="441"/>
      <c r="F33" s="441"/>
      <c r="G33" s="441"/>
      <c r="H33" s="668"/>
      <c r="I33" s="441"/>
      <c r="J33" s="628"/>
      <c r="K33" s="1138"/>
      <c r="L33" s="1043"/>
      <c r="M33" s="1121"/>
      <c r="N33" s="1121"/>
      <c r="O33" s="1121"/>
      <c r="P33" s="1045"/>
      <c r="Q33" s="1045"/>
      <c r="R33" s="1045"/>
      <c r="S33" s="669"/>
      <c r="T33" s="1020"/>
      <c r="U33" s="385"/>
      <c r="V33" s="385"/>
    </row>
    <row r="34" spans="1:32" ht="20.100000000000001" hidden="1" customHeight="1">
      <c r="A34" s="1108"/>
      <c r="B34" s="1043"/>
      <c r="C34" s="1118"/>
      <c r="D34" s="639" t="s">
        <v>334</v>
      </c>
      <c r="E34" s="441"/>
      <c r="F34" s="441"/>
      <c r="G34" s="441"/>
      <c r="H34" s="668"/>
      <c r="I34" s="441"/>
      <c r="J34" s="628"/>
      <c r="K34" s="1138"/>
      <c r="L34" s="1043"/>
      <c r="M34" s="1121"/>
      <c r="N34" s="1121"/>
      <c r="O34" s="1121"/>
      <c r="P34" s="1045"/>
      <c r="Q34" s="1045"/>
      <c r="R34" s="1045"/>
      <c r="S34" s="669"/>
      <c r="T34" s="1020"/>
      <c r="U34" s="385"/>
      <c r="V34" s="385"/>
    </row>
    <row r="35" spans="1:32" ht="20.100000000000001" hidden="1" customHeight="1">
      <c r="A35" s="1108"/>
      <c r="B35" s="1043"/>
      <c r="C35" s="1118"/>
      <c r="D35" s="508" t="s">
        <v>936</v>
      </c>
      <c r="E35" s="441"/>
      <c r="F35" s="627"/>
      <c r="G35" s="627"/>
      <c r="H35" s="668"/>
      <c r="I35" s="441">
        <v>16</v>
      </c>
      <c r="J35" s="628"/>
      <c r="K35" s="1138"/>
      <c r="L35" s="1043"/>
      <c r="M35" s="1121"/>
      <c r="N35" s="1121"/>
      <c r="O35" s="1121"/>
      <c r="P35" s="1045"/>
      <c r="Q35" s="1045"/>
      <c r="R35" s="1045"/>
      <c r="S35" s="669"/>
      <c r="T35" s="1020"/>
      <c r="U35" s="385"/>
      <c r="V35" s="385"/>
    </row>
    <row r="36" spans="1:32" ht="20.100000000000001" hidden="1" customHeight="1">
      <c r="A36" s="1108"/>
      <c r="B36" s="1043"/>
      <c r="C36" s="1118"/>
      <c r="D36" s="670" t="s">
        <v>1275</v>
      </c>
      <c r="E36" s="646"/>
      <c r="F36" s="646"/>
      <c r="G36" s="646"/>
      <c r="H36" s="668"/>
      <c r="I36" s="671">
        <f t="shared" ref="I36" si="9">SUM(I30:I35)</f>
        <v>1199.759</v>
      </c>
      <c r="J36" s="628"/>
      <c r="K36" s="1138"/>
      <c r="L36" s="1043"/>
      <c r="M36" s="1042"/>
      <c r="N36" s="1042"/>
      <c r="O36" s="1042"/>
      <c r="P36" s="1045"/>
      <c r="Q36" s="1045"/>
      <c r="R36" s="1045"/>
      <c r="S36" s="669"/>
      <c r="T36" s="1021"/>
      <c r="U36" s="385"/>
      <c r="V36" s="385"/>
    </row>
    <row r="37" spans="1:32" ht="37.9" customHeight="1">
      <c r="A37" s="1072" t="s">
        <v>1388</v>
      </c>
      <c r="B37" s="1057" t="s">
        <v>1815</v>
      </c>
      <c r="C37" s="1128" t="s">
        <v>1298</v>
      </c>
      <c r="D37" s="558" t="s">
        <v>651</v>
      </c>
      <c r="E37" s="612">
        <v>482.14</v>
      </c>
      <c r="F37" s="612">
        <v>471.76499999999999</v>
      </c>
      <c r="G37" s="612">
        <v>471.76499999999999</v>
      </c>
      <c r="H37" s="672">
        <f t="shared" ref="H37:H61" si="10">G37/F37</f>
        <v>1</v>
      </c>
      <c r="I37" s="663">
        <v>169.67</v>
      </c>
      <c r="J37" s="1063" t="s">
        <v>1417</v>
      </c>
      <c r="K37" s="1049" t="s">
        <v>1872</v>
      </c>
      <c r="L37" s="1028" t="s">
        <v>532</v>
      </c>
      <c r="M37" s="1028" t="s">
        <v>1829</v>
      </c>
      <c r="N37" s="1041" t="s">
        <v>439</v>
      </c>
      <c r="O37" s="1041" t="s">
        <v>1820</v>
      </c>
      <c r="P37" s="1033" t="s">
        <v>1310</v>
      </c>
      <c r="Q37" s="1033" t="s">
        <v>1310</v>
      </c>
      <c r="R37" s="1033" t="s">
        <v>1310</v>
      </c>
      <c r="S37" s="1046" t="s">
        <v>1418</v>
      </c>
      <c r="T37" s="1011" t="s">
        <v>1842</v>
      </c>
      <c r="U37" s="1005" t="s">
        <v>1859</v>
      </c>
      <c r="V37" s="1001"/>
      <c r="AF37" s="374" t="s">
        <v>1453</v>
      </c>
    </row>
    <row r="38" spans="1:32" ht="37.9" customHeight="1">
      <c r="A38" s="1145"/>
      <c r="B38" s="1126"/>
      <c r="C38" s="1129"/>
      <c r="D38" s="556" t="s">
        <v>1281</v>
      </c>
      <c r="E38" s="597">
        <v>25.276</v>
      </c>
      <c r="F38" s="597">
        <v>25.276</v>
      </c>
      <c r="G38" s="597">
        <v>25.276</v>
      </c>
      <c r="H38" s="672">
        <f t="shared" si="10"/>
        <v>1</v>
      </c>
      <c r="I38" s="736"/>
      <c r="J38" s="1064"/>
      <c r="K38" s="1049"/>
      <c r="L38" s="1028"/>
      <c r="M38" s="1028"/>
      <c r="N38" s="1041"/>
      <c r="O38" s="1041"/>
      <c r="P38" s="1033"/>
      <c r="Q38" s="1033"/>
      <c r="R38" s="1033"/>
      <c r="S38" s="1047"/>
      <c r="T38" s="1031"/>
      <c r="U38" s="1006"/>
      <c r="V38" s="1008"/>
    </row>
    <row r="39" spans="1:32" ht="33.75" customHeight="1">
      <c r="A39" s="1145"/>
      <c r="B39" s="1126"/>
      <c r="C39" s="1129"/>
      <c r="D39" s="885" t="s">
        <v>1320</v>
      </c>
      <c r="E39" s="884">
        <f>0.8+1.1</f>
        <v>1.9000000000000001</v>
      </c>
      <c r="F39" s="884">
        <v>1.2</v>
      </c>
      <c r="G39" s="884">
        <v>1.2</v>
      </c>
      <c r="H39" s="672">
        <f t="shared" si="10"/>
        <v>1</v>
      </c>
      <c r="I39" s="736"/>
      <c r="J39" s="1064"/>
      <c r="K39" s="1049"/>
      <c r="L39" s="1028"/>
      <c r="M39" s="1028"/>
      <c r="N39" s="1041"/>
      <c r="O39" s="1041"/>
      <c r="P39" s="1033"/>
      <c r="Q39" s="1033"/>
      <c r="R39" s="1033"/>
      <c r="S39" s="1047"/>
      <c r="T39" s="1031"/>
      <c r="U39" s="1006"/>
      <c r="V39" s="1008"/>
    </row>
    <row r="40" spans="1:32" ht="35.25" customHeight="1">
      <c r="A40" s="1091"/>
      <c r="B40" s="1127"/>
      <c r="C40" s="1130"/>
      <c r="D40" s="616" t="s">
        <v>1275</v>
      </c>
      <c r="E40" s="609">
        <f>E37+E38+E39</f>
        <v>509.31599999999997</v>
      </c>
      <c r="F40" s="609">
        <f>F37+F38+F39</f>
        <v>498.24099999999999</v>
      </c>
      <c r="G40" s="609">
        <f>G37+G38+G39</f>
        <v>498.24099999999999</v>
      </c>
      <c r="H40" s="665">
        <f t="shared" si="10"/>
        <v>1</v>
      </c>
      <c r="I40" s="673">
        <f t="shared" ref="I40" si="11">I37</f>
        <v>169.67</v>
      </c>
      <c r="J40" s="1065"/>
      <c r="K40" s="1050"/>
      <c r="L40" s="1028"/>
      <c r="M40" s="1028"/>
      <c r="N40" s="1041"/>
      <c r="O40" s="1041"/>
      <c r="P40" s="1033"/>
      <c r="Q40" s="1033"/>
      <c r="R40" s="1033"/>
      <c r="S40" s="1048"/>
      <c r="T40" s="1032"/>
      <c r="U40" s="1007"/>
      <c r="V40" s="1002"/>
    </row>
    <row r="41" spans="1:32" ht="48" hidden="1" customHeight="1">
      <c r="A41" s="674"/>
      <c r="B41" s="675"/>
      <c r="C41" s="676"/>
      <c r="D41" s="677"/>
      <c r="E41" s="678"/>
      <c r="F41" s="679"/>
      <c r="G41" s="679"/>
      <c r="H41" s="672" t="e">
        <f t="shared" si="10"/>
        <v>#DIV/0!</v>
      </c>
      <c r="I41" s="678"/>
      <c r="J41" s="680"/>
      <c r="K41" s="868" t="s">
        <v>1455</v>
      </c>
      <c r="L41" s="681"/>
      <c r="M41" s="682"/>
      <c r="N41" s="682"/>
      <c r="O41" s="682"/>
      <c r="P41" s="683"/>
      <c r="Q41" s="683"/>
      <c r="R41" s="683"/>
      <c r="S41" s="684"/>
      <c r="T41" s="557"/>
      <c r="U41" s="385"/>
      <c r="V41" s="385"/>
    </row>
    <row r="42" spans="1:32" s="402" customFormat="1" ht="38.25" customHeight="1">
      <c r="A42" s="412" t="s">
        <v>1389</v>
      </c>
      <c r="B42" s="594" t="s">
        <v>1816</v>
      </c>
      <c r="C42" s="685"/>
      <c r="D42" s="419"/>
      <c r="E42" s="420">
        <f>SUM(E44,E48,E51,E55)</f>
        <v>0.9</v>
      </c>
      <c r="F42" s="420">
        <f>SUM(F44,F48,F51,F55)</f>
        <v>0.9</v>
      </c>
      <c r="G42" s="420">
        <f>SUM(G44,G48,G51,G55)</f>
        <v>0.9</v>
      </c>
      <c r="H42" s="686">
        <f t="shared" si="10"/>
        <v>1</v>
      </c>
      <c r="I42" s="613">
        <f>SUM(I44,I48,I51,I55)</f>
        <v>54.521999999999998</v>
      </c>
      <c r="J42" s="610" t="s">
        <v>1115</v>
      </c>
      <c r="K42" s="1022"/>
      <c r="L42" s="1023"/>
      <c r="M42" s="1023"/>
      <c r="N42" s="1023"/>
      <c r="O42" s="1023"/>
      <c r="P42" s="1023"/>
      <c r="Q42" s="1023"/>
      <c r="R42" s="1023"/>
      <c r="S42" s="1023"/>
      <c r="T42" s="1024"/>
      <c r="U42" s="897"/>
      <c r="V42" s="897"/>
    </row>
    <row r="43" spans="1:32" ht="66.75" customHeight="1">
      <c r="A43" s="1059" t="s">
        <v>1390</v>
      </c>
      <c r="B43" s="1060" t="s">
        <v>1817</v>
      </c>
      <c r="C43" s="1054" t="s">
        <v>1277</v>
      </c>
      <c r="D43" s="606" t="s">
        <v>651</v>
      </c>
      <c r="E43" s="597">
        <v>0.4</v>
      </c>
      <c r="F43" s="597">
        <v>0.4</v>
      </c>
      <c r="G43" s="597">
        <v>0.4</v>
      </c>
      <c r="H43" s="672">
        <f t="shared" si="10"/>
        <v>1</v>
      </c>
      <c r="I43" s="687">
        <f>SUM(I45:I46)</f>
        <v>23.751999999999999</v>
      </c>
      <c r="J43" s="1063" t="s">
        <v>1419</v>
      </c>
      <c r="K43" s="1124" t="s">
        <v>1861</v>
      </c>
      <c r="L43" s="1039" t="s">
        <v>638</v>
      </c>
      <c r="M43" s="1078" t="s">
        <v>1828</v>
      </c>
      <c r="N43" s="1132" t="s">
        <v>1327</v>
      </c>
      <c r="O43" s="1132" t="s">
        <v>1862</v>
      </c>
      <c r="P43" s="1036" t="s">
        <v>1312</v>
      </c>
      <c r="Q43" s="1036" t="s">
        <v>1312</v>
      </c>
      <c r="R43" s="1036" t="s">
        <v>1312</v>
      </c>
      <c r="S43" s="1034" t="s">
        <v>1420</v>
      </c>
      <c r="T43" s="1014" t="s">
        <v>1799</v>
      </c>
      <c r="U43" s="1009" t="s">
        <v>1844</v>
      </c>
      <c r="V43" s="1001"/>
    </row>
    <row r="44" spans="1:32" ht="20.25" customHeight="1">
      <c r="A44" s="1091"/>
      <c r="B44" s="1060"/>
      <c r="C44" s="1054"/>
      <c r="D44" s="607" t="s">
        <v>1275</v>
      </c>
      <c r="E44" s="601">
        <f>E43</f>
        <v>0.4</v>
      </c>
      <c r="F44" s="601">
        <f t="shared" ref="F44:G44" si="12">F43</f>
        <v>0.4</v>
      </c>
      <c r="G44" s="601">
        <f t="shared" si="12"/>
        <v>0.4</v>
      </c>
      <c r="H44" s="665">
        <f t="shared" si="10"/>
        <v>1</v>
      </c>
      <c r="I44" s="688">
        <f>SUM(I43)</f>
        <v>23.751999999999999</v>
      </c>
      <c r="J44" s="1065"/>
      <c r="K44" s="1125"/>
      <c r="L44" s="1028"/>
      <c r="M44" s="1079"/>
      <c r="N44" s="1133"/>
      <c r="O44" s="1133"/>
      <c r="P44" s="1037"/>
      <c r="Q44" s="1037"/>
      <c r="R44" s="1037"/>
      <c r="S44" s="1035"/>
      <c r="T44" s="1015"/>
      <c r="U44" s="1010"/>
      <c r="V44" s="1002"/>
    </row>
    <row r="45" spans="1:32" ht="32.25" hidden="1" customHeight="1">
      <c r="A45" s="506"/>
      <c r="B45" s="689" t="s">
        <v>1322</v>
      </c>
      <c r="C45" s="690"/>
      <c r="D45" s="624"/>
      <c r="E45" s="437"/>
      <c r="F45" s="438"/>
      <c r="G45" s="438"/>
      <c r="H45" s="668"/>
      <c r="I45" s="441">
        <v>5</v>
      </c>
      <c r="J45" s="628"/>
      <c r="K45" s="867" t="s">
        <v>1356</v>
      </c>
      <c r="L45" s="691"/>
      <c r="M45" s="641"/>
      <c r="N45" s="692"/>
      <c r="O45" s="692"/>
      <c r="P45" s="435" t="s">
        <v>1305</v>
      </c>
      <c r="Q45" s="435" t="s">
        <v>1305</v>
      </c>
      <c r="R45" s="435" t="s">
        <v>1305</v>
      </c>
      <c r="S45" s="413"/>
      <c r="T45" s="604"/>
      <c r="U45" s="385"/>
      <c r="V45" s="385"/>
    </row>
    <row r="46" spans="1:32" ht="33.75" hidden="1" customHeight="1">
      <c r="A46" s="506"/>
      <c r="B46" s="689" t="s">
        <v>1324</v>
      </c>
      <c r="C46" s="690"/>
      <c r="D46" s="624"/>
      <c r="E46" s="437">
        <v>11</v>
      </c>
      <c r="F46" s="438">
        <v>11</v>
      </c>
      <c r="G46" s="438">
        <v>10.999000000000001</v>
      </c>
      <c r="H46" s="668"/>
      <c r="I46" s="441">
        <v>18.751999999999999</v>
      </c>
      <c r="J46" s="628"/>
      <c r="K46" s="867" t="s">
        <v>1364</v>
      </c>
      <c r="L46" s="691"/>
      <c r="M46" s="641"/>
      <c r="N46" s="692"/>
      <c r="O46" s="692"/>
      <c r="P46" s="435" t="s">
        <v>1305</v>
      </c>
      <c r="Q46" s="435" t="s">
        <v>1305</v>
      </c>
      <c r="R46" s="435" t="s">
        <v>1305</v>
      </c>
      <c r="S46" s="413"/>
      <c r="T46" s="604"/>
      <c r="U46" s="385"/>
      <c r="V46" s="385"/>
    </row>
    <row r="47" spans="1:32" ht="54" hidden="1" customHeight="1">
      <c r="A47" s="1072" t="s">
        <v>1390</v>
      </c>
      <c r="B47" s="1060" t="s">
        <v>1283</v>
      </c>
      <c r="C47" s="1054">
        <v>300509331</v>
      </c>
      <c r="D47" s="606" t="s">
        <v>651</v>
      </c>
      <c r="E47" s="597">
        <f>SUM(E49:E49)</f>
        <v>0</v>
      </c>
      <c r="F47" s="597">
        <f>SUM(F49:F49)</f>
        <v>0</v>
      </c>
      <c r="G47" s="597">
        <f>SUM(G49:G49)</f>
        <v>0</v>
      </c>
      <c r="H47" s="672" t="e">
        <f t="shared" si="10"/>
        <v>#DIV/0!</v>
      </c>
      <c r="I47" s="687">
        <f>SUM(I49:I49)</f>
        <v>16.3</v>
      </c>
      <c r="J47" s="1063" t="s">
        <v>1419</v>
      </c>
      <c r="K47" s="1049" t="s">
        <v>1556</v>
      </c>
      <c r="L47" s="1039" t="s">
        <v>638</v>
      </c>
      <c r="M47" s="1028" t="s">
        <v>1311</v>
      </c>
      <c r="N47" s="1028" t="s">
        <v>1305</v>
      </c>
      <c r="O47" s="1028" t="s">
        <v>1305</v>
      </c>
      <c r="P47" s="1038" t="s">
        <v>552</v>
      </c>
      <c r="Q47" s="1038" t="s">
        <v>552</v>
      </c>
      <c r="R47" s="1038" t="s">
        <v>552</v>
      </c>
      <c r="S47" s="1038" t="s">
        <v>1420</v>
      </c>
      <c r="T47" s="1014" t="s">
        <v>1799</v>
      </c>
      <c r="U47" s="385"/>
      <c r="V47" s="385"/>
    </row>
    <row r="48" spans="1:32" ht="39.75" hidden="1" customHeight="1">
      <c r="A48" s="1059"/>
      <c r="B48" s="1061"/>
      <c r="C48" s="1062"/>
      <c r="D48" s="608" t="s">
        <v>1275</v>
      </c>
      <c r="E48" s="609">
        <f>E47</f>
        <v>0</v>
      </c>
      <c r="F48" s="609">
        <f t="shared" ref="F48:G48" si="13">F47</f>
        <v>0</v>
      </c>
      <c r="G48" s="609">
        <f t="shared" si="13"/>
        <v>0</v>
      </c>
      <c r="H48" s="665" t="e">
        <f t="shared" si="10"/>
        <v>#DIV/0!</v>
      </c>
      <c r="I48" s="673">
        <f>I47</f>
        <v>16.3</v>
      </c>
      <c r="J48" s="1064"/>
      <c r="K48" s="1050"/>
      <c r="L48" s="1028"/>
      <c r="M48" s="1028"/>
      <c r="N48" s="1028"/>
      <c r="O48" s="1028"/>
      <c r="P48" s="1029"/>
      <c r="Q48" s="1029"/>
      <c r="R48" s="1029"/>
      <c r="S48" s="1029"/>
      <c r="T48" s="1015"/>
      <c r="U48" s="385"/>
      <c r="V48" s="385"/>
    </row>
    <row r="49" spans="1:22" ht="27.75" hidden="1" customHeight="1">
      <c r="A49" s="422"/>
      <c r="B49" s="693" t="s">
        <v>1322</v>
      </c>
      <c r="C49" s="605"/>
      <c r="D49" s="694"/>
      <c r="E49" s="437"/>
      <c r="F49" s="437"/>
      <c r="G49" s="437"/>
      <c r="H49" s="668"/>
      <c r="I49" s="436">
        <v>16.3</v>
      </c>
      <c r="J49" s="604"/>
      <c r="K49" s="869"/>
      <c r="L49" s="695"/>
      <c r="M49" s="696"/>
      <c r="N49" s="696"/>
      <c r="O49" s="696"/>
      <c r="P49" s="1029"/>
      <c r="Q49" s="1029"/>
      <c r="R49" s="1029"/>
      <c r="S49" s="1029"/>
      <c r="T49" s="604"/>
      <c r="U49" s="385"/>
      <c r="V49" s="385"/>
    </row>
    <row r="50" spans="1:22" ht="24.75" customHeight="1">
      <c r="A50" s="1059" t="s">
        <v>1391</v>
      </c>
      <c r="B50" s="1060" t="s">
        <v>1284</v>
      </c>
      <c r="C50" s="1054">
        <v>300509331</v>
      </c>
      <c r="D50" s="606" t="s">
        <v>651</v>
      </c>
      <c r="E50" s="612">
        <v>0.5</v>
      </c>
      <c r="F50" s="612">
        <v>0.5</v>
      </c>
      <c r="G50" s="612">
        <v>0.5</v>
      </c>
      <c r="H50" s="672">
        <f t="shared" si="10"/>
        <v>1</v>
      </c>
      <c r="I50" s="663">
        <f>SUM(I52:I53)</f>
        <v>10.74</v>
      </c>
      <c r="J50" s="1064" t="s">
        <v>1419</v>
      </c>
      <c r="K50" s="1131" t="s">
        <v>1871</v>
      </c>
      <c r="L50" s="1039" t="s">
        <v>126</v>
      </c>
      <c r="M50" s="1028" t="s">
        <v>1311</v>
      </c>
      <c r="N50" s="1041" t="s">
        <v>1305</v>
      </c>
      <c r="O50" s="1041" t="s">
        <v>1860</v>
      </c>
      <c r="P50" s="1029"/>
      <c r="Q50" s="1029"/>
      <c r="R50" s="1029"/>
      <c r="S50" s="1029"/>
      <c r="T50" s="1014" t="s">
        <v>1799</v>
      </c>
      <c r="U50" s="1011" t="s">
        <v>1844</v>
      </c>
      <c r="V50" s="1001"/>
    </row>
    <row r="51" spans="1:22" ht="74.25" customHeight="1">
      <c r="A51" s="1091"/>
      <c r="B51" s="1061"/>
      <c r="C51" s="1062"/>
      <c r="D51" s="608" t="s">
        <v>1275</v>
      </c>
      <c r="E51" s="609">
        <f>E50</f>
        <v>0.5</v>
      </c>
      <c r="F51" s="609">
        <f t="shared" ref="F51:G51" si="14">F50</f>
        <v>0.5</v>
      </c>
      <c r="G51" s="609">
        <f t="shared" si="14"/>
        <v>0.5</v>
      </c>
      <c r="H51" s="665">
        <f t="shared" si="10"/>
        <v>1</v>
      </c>
      <c r="I51" s="673">
        <f>I50</f>
        <v>10.74</v>
      </c>
      <c r="J51" s="1065"/>
      <c r="K51" s="1050"/>
      <c r="L51" s="1028"/>
      <c r="M51" s="1028"/>
      <c r="N51" s="1041"/>
      <c r="O51" s="1041"/>
      <c r="P51" s="1029"/>
      <c r="Q51" s="1029"/>
      <c r="R51" s="1029"/>
      <c r="S51" s="1029"/>
      <c r="T51" s="1015"/>
      <c r="U51" s="1012"/>
      <c r="V51" s="1002"/>
    </row>
    <row r="52" spans="1:22" ht="0.75" hidden="1" customHeight="1">
      <c r="A52" s="421"/>
      <c r="B52" s="622" t="s">
        <v>1322</v>
      </c>
      <c r="C52" s="697"/>
      <c r="D52" s="618"/>
      <c r="E52" s="637"/>
      <c r="F52" s="411"/>
      <c r="G52" s="411"/>
      <c r="H52" s="698"/>
      <c r="I52" s="699">
        <v>10.14</v>
      </c>
      <c r="J52" s="630"/>
      <c r="K52" s="870"/>
      <c r="L52" s="695"/>
      <c r="M52" s="696"/>
      <c r="N52" s="696"/>
      <c r="O52" s="696"/>
      <c r="P52" s="1029"/>
      <c r="Q52" s="1029"/>
      <c r="R52" s="1029"/>
      <c r="S52" s="1029"/>
      <c r="T52" s="604"/>
      <c r="U52" s="385"/>
      <c r="V52" s="385"/>
    </row>
    <row r="53" spans="1:22" ht="46.5" hidden="1" customHeight="1">
      <c r="A53" s="421"/>
      <c r="B53" s="622" t="s">
        <v>1323</v>
      </c>
      <c r="C53" s="697"/>
      <c r="D53" s="618"/>
      <c r="E53" s="700"/>
      <c r="F53" s="643"/>
      <c r="G53" s="643"/>
      <c r="H53" s="672" t="e">
        <f t="shared" si="10"/>
        <v>#DIV/0!</v>
      </c>
      <c r="I53" s="699">
        <v>0.6</v>
      </c>
      <c r="J53" s="630"/>
      <c r="K53" s="869" t="s">
        <v>1365</v>
      </c>
      <c r="L53" s="695"/>
      <c r="M53" s="664"/>
      <c r="N53" s="664"/>
      <c r="O53" s="664"/>
      <c r="P53" s="1029"/>
      <c r="Q53" s="1029"/>
      <c r="R53" s="1029"/>
      <c r="S53" s="1029"/>
      <c r="T53" s="557"/>
      <c r="U53" s="385"/>
      <c r="V53" s="385"/>
    </row>
    <row r="54" spans="1:22" ht="24.75" hidden="1" customHeight="1">
      <c r="A54" s="1119" t="s">
        <v>1392</v>
      </c>
      <c r="B54" s="1148" t="s">
        <v>1285</v>
      </c>
      <c r="C54" s="1149">
        <v>300509331</v>
      </c>
      <c r="D54" s="557" t="s">
        <v>651</v>
      </c>
      <c r="E54" s="597"/>
      <c r="F54" s="612"/>
      <c r="G54" s="612"/>
      <c r="H54" s="672"/>
      <c r="I54" s="687">
        <f>SUM(I56:I57)</f>
        <v>3.73</v>
      </c>
      <c r="J54" s="1063" t="s">
        <v>1419</v>
      </c>
      <c r="K54" s="1049" t="s">
        <v>1559</v>
      </c>
      <c r="L54" s="1039" t="s">
        <v>177</v>
      </c>
      <c r="M54" s="1028" t="s">
        <v>1557</v>
      </c>
      <c r="N54" s="1038" t="s">
        <v>969</v>
      </c>
      <c r="O54" s="1038" t="s">
        <v>969</v>
      </c>
      <c r="P54" s="1029"/>
      <c r="Q54" s="1029"/>
      <c r="R54" s="1029"/>
      <c r="S54" s="1029"/>
      <c r="T54" s="1014" t="s">
        <v>1799</v>
      </c>
      <c r="U54" s="385"/>
      <c r="V54" s="385"/>
    </row>
    <row r="55" spans="1:22" ht="15.75" hidden="1" customHeight="1">
      <c r="A55" s="1119"/>
      <c r="B55" s="1148"/>
      <c r="C55" s="1149"/>
      <c r="D55" s="600" t="s">
        <v>1275</v>
      </c>
      <c r="E55" s="601">
        <f>E54</f>
        <v>0</v>
      </c>
      <c r="F55" s="601">
        <f t="shared" ref="F55:G55" si="15">F54</f>
        <v>0</v>
      </c>
      <c r="G55" s="601">
        <f t="shared" si="15"/>
        <v>0</v>
      </c>
      <c r="H55" s="665" t="e">
        <f t="shared" si="10"/>
        <v>#DIV/0!</v>
      </c>
      <c r="I55" s="688">
        <f>I54</f>
        <v>3.73</v>
      </c>
      <c r="J55" s="1065"/>
      <c r="K55" s="1050"/>
      <c r="L55" s="1028"/>
      <c r="M55" s="1028"/>
      <c r="N55" s="1039"/>
      <c r="O55" s="1039"/>
      <c r="P55" s="1039"/>
      <c r="Q55" s="1039"/>
      <c r="R55" s="1039"/>
      <c r="S55" s="1039"/>
      <c r="T55" s="1015"/>
      <c r="U55" s="385"/>
      <c r="V55" s="385"/>
    </row>
    <row r="56" spans="1:22" ht="20.25" hidden="1" customHeight="1">
      <c r="A56" s="421"/>
      <c r="B56" s="634" t="s">
        <v>1322</v>
      </c>
      <c r="C56" s="701"/>
      <c r="D56" s="670"/>
      <c r="E56" s="437"/>
      <c r="F56" s="437"/>
      <c r="G56" s="437"/>
      <c r="H56" s="702"/>
      <c r="I56" s="699">
        <v>1.73</v>
      </c>
      <c r="J56" s="604"/>
      <c r="K56" s="861"/>
      <c r="L56" s="703"/>
      <c r="M56" s="703"/>
      <c r="N56" s="703"/>
      <c r="O56" s="703"/>
      <c r="P56" s="620"/>
      <c r="Q56" s="620"/>
      <c r="R56" s="620"/>
      <c r="S56" s="413"/>
      <c r="T56" s="604"/>
      <c r="U56" s="385"/>
      <c r="V56" s="385"/>
    </row>
    <row r="57" spans="1:22" ht="30" hidden="1" customHeight="1">
      <c r="A57" s="704"/>
      <c r="B57" s="705" t="s">
        <v>1321</v>
      </c>
      <c r="C57" s="706"/>
      <c r="D57" s="640"/>
      <c r="E57" s="436"/>
      <c r="F57" s="436"/>
      <c r="G57" s="436"/>
      <c r="H57" s="672" t="e">
        <f t="shared" si="10"/>
        <v>#DIV/0!</v>
      </c>
      <c r="I57" s="699">
        <v>2</v>
      </c>
      <c r="J57" s="604"/>
      <c r="K57" s="870" t="s">
        <v>1357</v>
      </c>
      <c r="L57" s="707"/>
      <c r="M57" s="707"/>
      <c r="N57" s="707"/>
      <c r="O57" s="707"/>
      <c r="P57" s="414"/>
      <c r="Q57" s="414"/>
      <c r="R57" s="414"/>
      <c r="S57" s="708"/>
      <c r="T57" s="557"/>
      <c r="U57" s="385"/>
      <c r="V57" s="385"/>
    </row>
    <row r="58" spans="1:22" s="402" customFormat="1" ht="106.5" hidden="1" customHeight="1">
      <c r="A58" s="419" t="s">
        <v>1520</v>
      </c>
      <c r="B58" s="418" t="s">
        <v>1501</v>
      </c>
      <c r="C58" s="419"/>
      <c r="D58" s="419"/>
      <c r="E58" s="420">
        <f>SUM(E61,E65,E69,E73,E86,)</f>
        <v>0</v>
      </c>
      <c r="F58" s="420">
        <f>SUM(F61,F65,F69,F73,F86,)</f>
        <v>0</v>
      </c>
      <c r="G58" s="420">
        <f>SUM(G61,G65,G69,G73,G86,)</f>
        <v>0</v>
      </c>
      <c r="H58" s="686" t="e">
        <f t="shared" si="10"/>
        <v>#DIV/0!</v>
      </c>
      <c r="I58" s="613">
        <f>SUM(I61,I65,I69,I73,I86,)</f>
        <v>135.6</v>
      </c>
      <c r="J58" s="419" t="s">
        <v>1421</v>
      </c>
      <c r="K58" s="1022"/>
      <c r="L58" s="1023"/>
      <c r="M58" s="1023"/>
      <c r="N58" s="1023"/>
      <c r="O58" s="1023"/>
      <c r="P58" s="1023"/>
      <c r="Q58" s="1023"/>
      <c r="R58" s="1023"/>
      <c r="S58" s="1023"/>
      <c r="T58" s="1024"/>
      <c r="U58" s="897"/>
      <c r="V58" s="897"/>
    </row>
    <row r="59" spans="1:22" ht="29.25" hidden="1" customHeight="1">
      <c r="A59" s="1152" t="s">
        <v>1393</v>
      </c>
      <c r="B59" s="1151" t="s">
        <v>1287</v>
      </c>
      <c r="C59" s="1153">
        <v>300509331</v>
      </c>
      <c r="D59" s="606" t="s">
        <v>651</v>
      </c>
      <c r="E59" s="597">
        <f>E63</f>
        <v>0</v>
      </c>
      <c r="F59" s="612"/>
      <c r="G59" s="612"/>
      <c r="H59" s="1122" t="e">
        <f t="shared" si="10"/>
        <v>#DIV/0!</v>
      </c>
      <c r="I59" s="687">
        <v>16</v>
      </c>
      <c r="J59" s="1066" t="s">
        <v>1422</v>
      </c>
      <c r="K59" s="1049" t="s">
        <v>1801</v>
      </c>
      <c r="L59" s="1038" t="s">
        <v>128</v>
      </c>
      <c r="M59" s="1028" t="s">
        <v>1313</v>
      </c>
      <c r="N59" s="1038" t="s">
        <v>1306</v>
      </c>
      <c r="O59" s="1038" t="s">
        <v>1338</v>
      </c>
      <c r="P59" s="1028" t="s">
        <v>1307</v>
      </c>
      <c r="Q59" s="1028" t="s">
        <v>1325</v>
      </c>
      <c r="R59" s="1028" t="s">
        <v>1326</v>
      </c>
      <c r="S59" s="1028" t="s">
        <v>1414</v>
      </c>
      <c r="T59" s="1025" t="s">
        <v>1798</v>
      </c>
      <c r="U59" s="385"/>
      <c r="V59" s="385"/>
    </row>
    <row r="60" spans="1:22" ht="24.75" hidden="1" customHeight="1">
      <c r="A60" s="1145"/>
      <c r="B60" s="1146"/>
      <c r="C60" s="1154"/>
      <c r="D60" s="709" t="s">
        <v>936</v>
      </c>
      <c r="E60" s="597">
        <v>0</v>
      </c>
      <c r="F60" s="710"/>
      <c r="G60" s="710"/>
      <c r="H60" s="1123" t="e">
        <f t="shared" si="10"/>
        <v>#DIV/0!</v>
      </c>
      <c r="I60" s="687">
        <v>0.24</v>
      </c>
      <c r="J60" s="1066"/>
      <c r="K60" s="1049"/>
      <c r="L60" s="1029"/>
      <c r="M60" s="1028"/>
      <c r="N60" s="1029"/>
      <c r="O60" s="1029"/>
      <c r="P60" s="1028"/>
      <c r="Q60" s="1028"/>
      <c r="R60" s="1028"/>
      <c r="S60" s="1028"/>
      <c r="T60" s="1026"/>
      <c r="U60" s="385"/>
      <c r="V60" s="385"/>
    </row>
    <row r="61" spans="1:22" ht="23.25" hidden="1" customHeight="1">
      <c r="A61" s="1145"/>
      <c r="B61" s="1146"/>
      <c r="C61" s="1154"/>
      <c r="D61" s="1115" t="s">
        <v>1275</v>
      </c>
      <c r="E61" s="1113">
        <f>SUM(E59:E60)</f>
        <v>0</v>
      </c>
      <c r="F61" s="1111"/>
      <c r="G61" s="1111"/>
      <c r="H61" s="1109" t="e">
        <f t="shared" si="10"/>
        <v>#DIV/0!</v>
      </c>
      <c r="I61" s="688" cm="1">
        <f t="array" ref="I61:I62">I59:I60</f>
        <v>16</v>
      </c>
      <c r="J61" s="1066"/>
      <c r="K61" s="1049"/>
      <c r="L61" s="1029"/>
      <c r="M61" s="1028"/>
      <c r="N61" s="1039"/>
      <c r="O61" s="1039"/>
      <c r="P61" s="1028"/>
      <c r="Q61" s="1028"/>
      <c r="R61" s="1028"/>
      <c r="S61" s="1028"/>
      <c r="T61" s="1027"/>
      <c r="U61" s="385"/>
      <c r="V61" s="385"/>
    </row>
    <row r="62" spans="1:22" ht="26.25" hidden="1" customHeight="1">
      <c r="A62" s="1072"/>
      <c r="B62" s="1073"/>
      <c r="C62" s="1147"/>
      <c r="D62" s="1116"/>
      <c r="E62" s="1114"/>
      <c r="F62" s="1112"/>
      <c r="G62" s="1112"/>
      <c r="H62" s="1110"/>
      <c r="I62" s="688">
        <v>0.24</v>
      </c>
      <c r="J62" s="711"/>
      <c r="K62" s="1049"/>
      <c r="L62" s="1039"/>
      <c r="M62" s="555" t="s">
        <v>1533</v>
      </c>
      <c r="N62" s="434" t="s">
        <v>1534</v>
      </c>
      <c r="O62" s="434" t="s">
        <v>1558</v>
      </c>
      <c r="P62" s="555"/>
      <c r="Q62" s="555"/>
      <c r="R62" s="555"/>
      <c r="S62" s="555"/>
      <c r="T62" s="712" t="s">
        <v>1798</v>
      </c>
      <c r="U62" s="385"/>
      <c r="V62" s="385"/>
    </row>
    <row r="63" spans="1:22" ht="32.25" hidden="1" customHeight="1">
      <c r="A63" s="713"/>
      <c r="B63" s="693" t="s">
        <v>1322</v>
      </c>
      <c r="C63" s="605"/>
      <c r="D63" s="624"/>
      <c r="E63" s="437"/>
      <c r="F63" s="438"/>
      <c r="G63" s="438"/>
      <c r="H63" s="702"/>
      <c r="I63" s="643"/>
      <c r="J63" s="630"/>
      <c r="K63" s="870"/>
      <c r="L63" s="695"/>
      <c r="M63" s="696"/>
      <c r="N63" s="696"/>
      <c r="O63" s="696"/>
      <c r="P63" s="413"/>
      <c r="Q63" s="413"/>
      <c r="R63" s="413"/>
      <c r="S63" s="413"/>
      <c r="T63" s="604"/>
      <c r="U63" s="385"/>
      <c r="V63" s="385"/>
    </row>
    <row r="64" spans="1:22" ht="17.25" hidden="1" customHeight="1">
      <c r="A64" s="1119" t="s">
        <v>1394</v>
      </c>
      <c r="B64" s="1148" t="s">
        <v>1288</v>
      </c>
      <c r="C64" s="1149">
        <v>188711925</v>
      </c>
      <c r="D64" s="617" t="s">
        <v>651</v>
      </c>
      <c r="E64" s="621"/>
      <c r="F64" s="621"/>
      <c r="G64" s="621"/>
      <c r="H64" s="714" t="e">
        <f t="shared" ref="H64:H92" si="16">G64/F64</f>
        <v>#DIV/0!</v>
      </c>
      <c r="I64" s="687">
        <f>SUM(I66:I67)</f>
        <v>10.6</v>
      </c>
      <c r="J64" s="1063" t="s">
        <v>1423</v>
      </c>
      <c r="K64" s="1049" t="s">
        <v>1806</v>
      </c>
      <c r="L64" s="1028" t="s">
        <v>129</v>
      </c>
      <c r="M64" s="1028" t="s">
        <v>1502</v>
      </c>
      <c r="N64" s="1038" t="s">
        <v>538</v>
      </c>
      <c r="O64" s="1038" t="s">
        <v>538</v>
      </c>
      <c r="P64" s="1028" t="s">
        <v>538</v>
      </c>
      <c r="Q64" s="1028" t="s">
        <v>538</v>
      </c>
      <c r="R64" s="1028" t="s">
        <v>538</v>
      </c>
      <c r="S64" s="1028" t="s">
        <v>1424</v>
      </c>
      <c r="T64" s="1014" t="s">
        <v>1799</v>
      </c>
      <c r="U64" s="385"/>
      <c r="V64" s="385"/>
    </row>
    <row r="65" spans="1:22" ht="27.75" hidden="1" customHeight="1">
      <c r="A65" s="1119"/>
      <c r="B65" s="1148"/>
      <c r="C65" s="1150"/>
      <c r="D65" s="600" t="s">
        <v>1275</v>
      </c>
      <c r="E65" s="601">
        <f>E64</f>
        <v>0</v>
      </c>
      <c r="F65" s="601">
        <f t="shared" ref="F65:G65" si="17">F64</f>
        <v>0</v>
      </c>
      <c r="G65" s="601">
        <f t="shared" si="17"/>
        <v>0</v>
      </c>
      <c r="H65" s="602" t="e">
        <f t="shared" si="16"/>
        <v>#DIV/0!</v>
      </c>
      <c r="I65" s="673">
        <f>SUM(I64)</f>
        <v>10.6</v>
      </c>
      <c r="J65" s="1064"/>
      <c r="K65" s="1050"/>
      <c r="L65" s="1028"/>
      <c r="M65" s="1028"/>
      <c r="N65" s="1039"/>
      <c r="O65" s="1039"/>
      <c r="P65" s="1028"/>
      <c r="Q65" s="1028"/>
      <c r="R65" s="1028"/>
      <c r="S65" s="1028"/>
      <c r="T65" s="1015"/>
      <c r="U65" s="385"/>
      <c r="V65" s="385"/>
    </row>
    <row r="66" spans="1:22" ht="23.25" hidden="1" customHeight="1">
      <c r="A66" s="431"/>
      <c r="B66" s="622" t="s">
        <v>1322</v>
      </c>
      <c r="C66" s="715"/>
      <c r="D66" s="604"/>
      <c r="E66" s="436">
        <v>0</v>
      </c>
      <c r="F66" s="436"/>
      <c r="G66" s="436"/>
      <c r="H66" s="716" t="e">
        <f t="shared" si="16"/>
        <v>#DIV/0!</v>
      </c>
      <c r="I66" s="436">
        <v>0.6</v>
      </c>
      <c r="J66" s="604"/>
      <c r="K66" s="869" t="s">
        <v>1366</v>
      </c>
      <c r="L66" s="631"/>
      <c r="M66" s="696"/>
      <c r="N66" s="696"/>
      <c r="O66" s="696"/>
      <c r="P66" s="413"/>
      <c r="Q66" s="413"/>
      <c r="R66" s="413"/>
      <c r="S66" s="413"/>
      <c r="T66" s="557"/>
      <c r="U66" s="385"/>
      <c r="V66" s="385"/>
    </row>
    <row r="67" spans="1:22" ht="25.5" hidden="1" customHeight="1">
      <c r="A67" s="508"/>
      <c r="B67" s="634" t="s">
        <v>1321</v>
      </c>
      <c r="C67" s="717"/>
      <c r="D67" s="628"/>
      <c r="E67" s="437"/>
      <c r="F67" s="437"/>
      <c r="G67" s="437"/>
      <c r="H67" s="718" t="e">
        <f t="shared" si="16"/>
        <v>#DIV/0!</v>
      </c>
      <c r="I67" s="441">
        <v>10</v>
      </c>
      <c r="J67" s="628"/>
      <c r="K67" s="871"/>
      <c r="L67" s="719"/>
      <c r="M67" s="720"/>
      <c r="N67" s="696"/>
      <c r="O67" s="696"/>
      <c r="P67" s="413"/>
      <c r="Q67" s="413"/>
      <c r="R67" s="413"/>
      <c r="S67" s="413"/>
      <c r="T67" s="604"/>
      <c r="U67" s="385"/>
      <c r="V67" s="385"/>
    </row>
    <row r="68" spans="1:22" ht="16.5" hidden="1" customHeight="1">
      <c r="A68" s="1072" t="s">
        <v>1395</v>
      </c>
      <c r="B68" s="1073" t="s">
        <v>1289</v>
      </c>
      <c r="C68" s="1074" t="s">
        <v>1277</v>
      </c>
      <c r="D68" s="557" t="s">
        <v>651</v>
      </c>
      <c r="E68" s="597"/>
      <c r="F68" s="597"/>
      <c r="G68" s="597"/>
      <c r="H68" s="716" t="e">
        <f t="shared" si="16"/>
        <v>#DIV/0!</v>
      </c>
      <c r="I68" s="663">
        <f>SUM(I70:I71)</f>
        <v>65</v>
      </c>
      <c r="J68" s="1063" t="s">
        <v>1425</v>
      </c>
      <c r="K68" s="1049" t="s">
        <v>1807</v>
      </c>
      <c r="L68" s="1028" t="s">
        <v>130</v>
      </c>
      <c r="M68" s="1028" t="s">
        <v>1314</v>
      </c>
      <c r="N68" s="1038" t="s">
        <v>538</v>
      </c>
      <c r="O68" s="1038" t="s">
        <v>538</v>
      </c>
      <c r="P68" s="1028" t="s">
        <v>538</v>
      </c>
      <c r="Q68" s="1028" t="s">
        <v>538</v>
      </c>
      <c r="R68" s="1028" t="s">
        <v>538</v>
      </c>
      <c r="S68" s="1028" t="s">
        <v>1426</v>
      </c>
      <c r="T68" s="1014" t="s">
        <v>1799</v>
      </c>
      <c r="U68" s="385"/>
      <c r="V68" s="385"/>
    </row>
    <row r="69" spans="1:22" ht="13.5" hidden="1" customHeight="1">
      <c r="A69" s="1059"/>
      <c r="B69" s="1061"/>
      <c r="C69" s="1062"/>
      <c r="D69" s="721" t="s">
        <v>1275</v>
      </c>
      <c r="E69" s="633">
        <f>E68</f>
        <v>0</v>
      </c>
      <c r="F69" s="633">
        <f t="shared" ref="F69:G69" si="18">F68</f>
        <v>0</v>
      </c>
      <c r="G69" s="633">
        <f t="shared" si="18"/>
        <v>0</v>
      </c>
      <c r="H69" s="665" t="e">
        <f t="shared" si="16"/>
        <v>#DIV/0!</v>
      </c>
      <c r="I69" s="673">
        <f>SUM(I68)</f>
        <v>65</v>
      </c>
      <c r="J69" s="1064"/>
      <c r="K69" s="1050"/>
      <c r="L69" s="1028"/>
      <c r="M69" s="1028"/>
      <c r="N69" s="1039"/>
      <c r="O69" s="1039"/>
      <c r="P69" s="1028"/>
      <c r="Q69" s="1028"/>
      <c r="R69" s="1028"/>
      <c r="S69" s="1028"/>
      <c r="T69" s="1015"/>
      <c r="U69" s="385"/>
      <c r="V69" s="385"/>
    </row>
    <row r="70" spans="1:22" ht="23.25" hidden="1" customHeight="1">
      <c r="A70" s="422"/>
      <c r="B70" s="693" t="s">
        <v>1321</v>
      </c>
      <c r="C70" s="605"/>
      <c r="D70" s="694"/>
      <c r="E70" s="437">
        <v>20</v>
      </c>
      <c r="F70" s="437">
        <v>20</v>
      </c>
      <c r="G70" s="437">
        <v>20</v>
      </c>
      <c r="H70" s="702">
        <f t="shared" si="16"/>
        <v>1</v>
      </c>
      <c r="I70" s="722">
        <v>33</v>
      </c>
      <c r="J70" s="628"/>
      <c r="K70" s="872" t="s">
        <v>1367</v>
      </c>
      <c r="L70" s="703"/>
      <c r="M70" s="696"/>
      <c r="N70" s="696"/>
      <c r="O70" s="696"/>
      <c r="P70" s="413"/>
      <c r="Q70" s="413"/>
      <c r="R70" s="413"/>
      <c r="S70" s="413"/>
      <c r="T70" s="604"/>
      <c r="U70" s="385"/>
      <c r="V70" s="385"/>
    </row>
    <row r="71" spans="1:22" ht="12" hidden="1" customHeight="1">
      <c r="A71" s="422"/>
      <c r="B71" s="693" t="s">
        <v>1322</v>
      </c>
      <c r="C71" s="605"/>
      <c r="D71" s="694"/>
      <c r="E71" s="437"/>
      <c r="F71" s="437"/>
      <c r="G71" s="437"/>
      <c r="H71" s="702"/>
      <c r="I71" s="722">
        <v>32</v>
      </c>
      <c r="J71" s="628"/>
      <c r="K71" s="872" t="s">
        <v>1368</v>
      </c>
      <c r="L71" s="703"/>
      <c r="M71" s="696"/>
      <c r="N71" s="696"/>
      <c r="O71" s="696"/>
      <c r="P71" s="413"/>
      <c r="Q71" s="413"/>
      <c r="R71" s="413"/>
      <c r="S71" s="413"/>
      <c r="T71" s="604"/>
      <c r="U71" s="385"/>
      <c r="V71" s="385"/>
    </row>
    <row r="72" spans="1:22" ht="18" hidden="1" customHeight="1">
      <c r="A72" s="1059" t="s">
        <v>1396</v>
      </c>
      <c r="B72" s="1060" t="s">
        <v>1290</v>
      </c>
      <c r="C72" s="1054">
        <v>188711925</v>
      </c>
      <c r="D72" s="606" t="s">
        <v>651</v>
      </c>
      <c r="E72" s="612"/>
      <c r="F72" s="612"/>
      <c r="G72" s="612"/>
      <c r="H72" s="672" t="e">
        <f t="shared" si="16"/>
        <v>#DIV/0!</v>
      </c>
      <c r="I72" s="687">
        <f>SUM(I74)</f>
        <v>22</v>
      </c>
      <c r="J72" s="1063" t="s">
        <v>1427</v>
      </c>
      <c r="K72" s="1049" t="s">
        <v>1808</v>
      </c>
      <c r="L72" s="1039" t="s">
        <v>131</v>
      </c>
      <c r="M72" s="1028" t="s">
        <v>1315</v>
      </c>
      <c r="N72" s="1038" t="s">
        <v>552</v>
      </c>
      <c r="O72" s="1038" t="s">
        <v>1354</v>
      </c>
      <c r="P72" s="1028" t="s">
        <v>1308</v>
      </c>
      <c r="Q72" s="1028" t="s">
        <v>1337</v>
      </c>
      <c r="R72" s="1028" t="s">
        <v>1312</v>
      </c>
      <c r="S72" s="1028" t="s">
        <v>1418</v>
      </c>
      <c r="T72" s="1014" t="s">
        <v>1799</v>
      </c>
      <c r="U72" s="385"/>
      <c r="V72" s="385"/>
    </row>
    <row r="73" spans="1:22" ht="15" hidden="1" customHeight="1">
      <c r="A73" s="1059"/>
      <c r="B73" s="1061"/>
      <c r="C73" s="1062"/>
      <c r="D73" s="608" t="s">
        <v>1275</v>
      </c>
      <c r="E73" s="609">
        <f>E72</f>
        <v>0</v>
      </c>
      <c r="F73" s="609">
        <f t="shared" ref="F73:G73" si="19">F72</f>
        <v>0</v>
      </c>
      <c r="G73" s="609">
        <f t="shared" si="19"/>
        <v>0</v>
      </c>
      <c r="H73" s="665" t="e">
        <f t="shared" si="16"/>
        <v>#DIV/0!</v>
      </c>
      <c r="I73" s="673">
        <f>I72</f>
        <v>22</v>
      </c>
      <c r="J73" s="1064"/>
      <c r="K73" s="1050"/>
      <c r="L73" s="1028"/>
      <c r="M73" s="1028"/>
      <c r="N73" s="1039"/>
      <c r="O73" s="1039"/>
      <c r="P73" s="1028"/>
      <c r="Q73" s="1028"/>
      <c r="R73" s="1028"/>
      <c r="S73" s="1028"/>
      <c r="T73" s="1015"/>
      <c r="U73" s="385"/>
      <c r="V73" s="385"/>
    </row>
    <row r="74" spans="1:22" ht="24" hidden="1" customHeight="1">
      <c r="A74" s="723"/>
      <c r="B74" s="693" t="s">
        <v>1548</v>
      </c>
      <c r="C74" s="605"/>
      <c r="D74" s="626"/>
      <c r="E74" s="635"/>
      <c r="F74" s="437"/>
      <c r="G74" s="437"/>
      <c r="H74" s="668" t="e">
        <f t="shared" si="16"/>
        <v>#DIV/0!</v>
      </c>
      <c r="I74" s="724">
        <v>22</v>
      </c>
      <c r="J74" s="628"/>
      <c r="K74" s="873"/>
      <c r="L74" s="703"/>
      <c r="M74" s="703"/>
      <c r="N74" s="631"/>
      <c r="O74" s="631"/>
      <c r="P74" s="614"/>
      <c r="Q74" s="614"/>
      <c r="R74" s="614"/>
      <c r="S74" s="614"/>
      <c r="T74" s="604"/>
      <c r="U74" s="385"/>
      <c r="V74" s="385"/>
    </row>
    <row r="75" spans="1:22" ht="21.75" hidden="1" customHeight="1">
      <c r="A75" s="725"/>
      <c r="B75" s="726" t="s">
        <v>1560</v>
      </c>
      <c r="C75" s="727"/>
      <c r="D75" s="728"/>
      <c r="E75" s="440"/>
      <c r="F75" s="440"/>
      <c r="G75" s="440">
        <v>2.786</v>
      </c>
      <c r="H75" s="729"/>
      <c r="I75" s="440"/>
      <c r="J75" s="728"/>
      <c r="K75" s="874" t="s">
        <v>1549</v>
      </c>
      <c r="L75" s="703"/>
      <c r="M75" s="703"/>
      <c r="N75" s="703"/>
      <c r="O75" s="703"/>
      <c r="P75" s="625"/>
      <c r="Q75" s="625"/>
      <c r="R75" s="625"/>
      <c r="S75" s="730"/>
      <c r="T75" s="604"/>
      <c r="U75" s="385"/>
      <c r="V75" s="385"/>
    </row>
    <row r="76" spans="1:22" ht="15" hidden="1" customHeight="1">
      <c r="A76" s="508"/>
      <c r="B76" s="634" t="s">
        <v>1535</v>
      </c>
      <c r="C76" s="701"/>
      <c r="D76" s="670"/>
      <c r="E76" s="671"/>
      <c r="F76" s="671"/>
      <c r="G76" s="437">
        <v>2.5</v>
      </c>
      <c r="H76" s="668"/>
      <c r="I76" s="437"/>
      <c r="J76" s="628"/>
      <c r="K76" s="862" t="s">
        <v>1547</v>
      </c>
      <c r="L76" s="703"/>
      <c r="M76" s="703"/>
      <c r="N76" s="703"/>
      <c r="O76" s="703"/>
      <c r="P76" s="625"/>
      <c r="Q76" s="625"/>
      <c r="R76" s="625"/>
      <c r="S76" s="730"/>
      <c r="T76" s="604"/>
      <c r="U76" s="385"/>
      <c r="V76" s="385"/>
    </row>
    <row r="77" spans="1:22" ht="21.75" hidden="1" customHeight="1">
      <c r="A77" s="508"/>
      <c r="B77" s="634" t="s">
        <v>1536</v>
      </c>
      <c r="C77" s="701"/>
      <c r="D77" s="670"/>
      <c r="E77" s="671"/>
      <c r="F77" s="671"/>
      <c r="G77" s="437">
        <v>2</v>
      </c>
      <c r="H77" s="668"/>
      <c r="I77" s="437"/>
      <c r="J77" s="628"/>
      <c r="K77" s="862" t="s">
        <v>1546</v>
      </c>
      <c r="L77" s="703"/>
      <c r="M77" s="703"/>
      <c r="N77" s="703"/>
      <c r="O77" s="703"/>
      <c r="P77" s="625"/>
      <c r="Q77" s="625"/>
      <c r="R77" s="625"/>
      <c r="S77" s="730"/>
      <c r="T77" s="604"/>
      <c r="U77" s="385"/>
      <c r="V77" s="385"/>
    </row>
    <row r="78" spans="1:22" ht="15" hidden="1" customHeight="1">
      <c r="A78" s="508"/>
      <c r="B78" s="634" t="s">
        <v>1537</v>
      </c>
      <c r="C78" s="701"/>
      <c r="D78" s="670"/>
      <c r="E78" s="671"/>
      <c r="F78" s="671"/>
      <c r="G78" s="437">
        <v>2</v>
      </c>
      <c r="H78" s="668"/>
      <c r="I78" s="437"/>
      <c r="J78" s="628"/>
      <c r="K78" s="867" t="s">
        <v>1545</v>
      </c>
      <c r="L78" s="703"/>
      <c r="M78" s="703"/>
      <c r="N78" s="703"/>
      <c r="O78" s="703"/>
      <c r="P78" s="625"/>
      <c r="Q78" s="625"/>
      <c r="R78" s="625"/>
      <c r="S78" s="730"/>
      <c r="T78" s="604"/>
      <c r="U78" s="385"/>
      <c r="V78" s="385"/>
    </row>
    <row r="79" spans="1:22" ht="14.25" hidden="1" customHeight="1">
      <c r="A79" s="508"/>
      <c r="B79" s="634" t="s">
        <v>1538</v>
      </c>
      <c r="C79" s="701"/>
      <c r="D79" s="670"/>
      <c r="E79" s="671"/>
      <c r="F79" s="671"/>
      <c r="G79" s="437">
        <v>2</v>
      </c>
      <c r="H79" s="668"/>
      <c r="I79" s="437"/>
      <c r="J79" s="628"/>
      <c r="K79" s="862" t="s">
        <v>1544</v>
      </c>
      <c r="L79" s="703"/>
      <c r="M79" s="703"/>
      <c r="N79" s="703"/>
      <c r="O79" s="703"/>
      <c r="P79" s="625"/>
      <c r="Q79" s="625"/>
      <c r="R79" s="625"/>
      <c r="S79" s="730"/>
      <c r="T79" s="604"/>
      <c r="U79" s="385"/>
      <c r="V79" s="385"/>
    </row>
    <row r="80" spans="1:22" ht="18" hidden="1" customHeight="1">
      <c r="A80" s="508"/>
      <c r="B80" s="634" t="s">
        <v>1539</v>
      </c>
      <c r="C80" s="701"/>
      <c r="D80" s="670"/>
      <c r="E80" s="671"/>
      <c r="F80" s="671"/>
      <c r="G80" s="437">
        <v>1</v>
      </c>
      <c r="H80" s="668"/>
      <c r="I80" s="635"/>
      <c r="J80" s="636"/>
      <c r="K80" s="875" t="s">
        <v>1543</v>
      </c>
      <c r="L80" s="703"/>
      <c r="M80" s="703"/>
      <c r="N80" s="703"/>
      <c r="O80" s="703"/>
      <c r="P80" s="625"/>
      <c r="Q80" s="625"/>
      <c r="R80" s="625"/>
      <c r="S80" s="730"/>
      <c r="T80" s="604"/>
      <c r="U80" s="385"/>
      <c r="V80" s="385"/>
    </row>
    <row r="81" spans="1:51" ht="26.25" hidden="1" customHeight="1">
      <c r="A81" s="508"/>
      <c r="B81" s="634" t="s">
        <v>1540</v>
      </c>
      <c r="C81" s="701"/>
      <c r="D81" s="670"/>
      <c r="E81" s="671"/>
      <c r="F81" s="671"/>
      <c r="G81" s="437">
        <v>1</v>
      </c>
      <c r="H81" s="668"/>
      <c r="I81" s="635"/>
      <c r="J81" s="636"/>
      <c r="K81" s="875" t="s">
        <v>1542</v>
      </c>
      <c r="L81" s="703"/>
      <c r="M81" s="703"/>
      <c r="N81" s="703"/>
      <c r="O81" s="703"/>
      <c r="P81" s="625"/>
      <c r="Q81" s="625"/>
      <c r="R81" s="625"/>
      <c r="S81" s="730"/>
      <c r="T81" s="604"/>
      <c r="U81" s="385"/>
      <c r="V81" s="385"/>
    </row>
    <row r="82" spans="1:51" ht="20.25" hidden="1" customHeight="1">
      <c r="A82" s="508"/>
      <c r="B82" s="726" t="s">
        <v>1561</v>
      </c>
      <c r="C82" s="727"/>
      <c r="D82" s="728"/>
      <c r="E82" s="440"/>
      <c r="F82" s="440"/>
      <c r="G82" s="440"/>
      <c r="H82" s="729" t="e">
        <f t="shared" si="16"/>
        <v>#DIV/0!</v>
      </c>
      <c r="I82" s="731"/>
      <c r="J82" s="732"/>
      <c r="K82" s="876" t="s">
        <v>1550</v>
      </c>
      <c r="L82" s="703"/>
      <c r="M82" s="703"/>
      <c r="N82" s="631"/>
      <c r="O82" s="631"/>
      <c r="P82" s="614"/>
      <c r="Q82" s="614"/>
      <c r="R82" s="614"/>
      <c r="S82" s="614"/>
      <c r="T82" s="604"/>
      <c r="U82" s="385"/>
      <c r="V82" s="385"/>
    </row>
    <row r="83" spans="1:51" ht="10.5" hidden="1" customHeight="1">
      <c r="A83" s="506"/>
      <c r="B83" s="733" t="s">
        <v>1348</v>
      </c>
      <c r="C83" s="701"/>
      <c r="D83" s="628"/>
      <c r="E83" s="437"/>
      <c r="F83" s="437"/>
      <c r="G83" s="437"/>
      <c r="H83" s="668" t="e">
        <f t="shared" si="16"/>
        <v>#DIV/0!</v>
      </c>
      <c r="I83" s="635"/>
      <c r="J83" s="636"/>
      <c r="K83" s="875" t="s">
        <v>1541</v>
      </c>
      <c r="L83" s="703"/>
      <c r="M83" s="703"/>
      <c r="N83" s="631"/>
      <c r="O83" s="631"/>
      <c r="P83" s="614"/>
      <c r="Q83" s="614"/>
      <c r="R83" s="614"/>
      <c r="S83" s="614"/>
      <c r="T83" s="604"/>
      <c r="U83" s="385"/>
      <c r="V83" s="385"/>
    </row>
    <row r="84" spans="1:51" ht="31.5" hidden="1" customHeight="1">
      <c r="A84" s="1145" t="s">
        <v>1397</v>
      </c>
      <c r="B84" s="1146" t="s">
        <v>1286</v>
      </c>
      <c r="C84" s="1147" t="s">
        <v>1277</v>
      </c>
      <c r="D84" s="611" t="s">
        <v>651</v>
      </c>
      <c r="E84" s="612"/>
      <c r="F84" s="612"/>
      <c r="G84" s="612"/>
      <c r="H84" s="672" t="e">
        <f t="shared" si="16"/>
        <v>#DIV/0!</v>
      </c>
      <c r="I84" s="687">
        <f>I87</f>
        <v>22</v>
      </c>
      <c r="J84" s="1063" t="s">
        <v>1427</v>
      </c>
      <c r="K84" s="1049" t="s">
        <v>1825</v>
      </c>
      <c r="L84" s="1039" t="s">
        <v>1317</v>
      </c>
      <c r="M84" s="1039" t="s">
        <v>1831</v>
      </c>
      <c r="N84" s="1070" t="s">
        <v>1832</v>
      </c>
      <c r="O84" s="1070" t="s">
        <v>1830</v>
      </c>
      <c r="P84" s="1029" t="s">
        <v>459</v>
      </c>
      <c r="Q84" s="1029" t="s">
        <v>459</v>
      </c>
      <c r="R84" s="1029" t="s">
        <v>459</v>
      </c>
      <c r="S84" s="1028" t="s">
        <v>1428</v>
      </c>
      <c r="T84" s="1080"/>
      <c r="U84" s="1009" t="s">
        <v>1845</v>
      </c>
      <c r="V84" s="999"/>
    </row>
    <row r="85" spans="1:51" ht="27" hidden="1" customHeight="1">
      <c r="A85" s="1145"/>
      <c r="B85" s="1146"/>
      <c r="C85" s="1062"/>
      <c r="D85" s="734" t="s">
        <v>334</v>
      </c>
      <c r="E85" s="735"/>
      <c r="F85" s="736"/>
      <c r="G85" s="736"/>
      <c r="H85" s="672" t="e">
        <f t="shared" si="16"/>
        <v>#DIV/0!</v>
      </c>
      <c r="I85" s="735"/>
      <c r="J85" s="1064"/>
      <c r="K85" s="1050"/>
      <c r="L85" s="1039"/>
      <c r="M85" s="1039"/>
      <c r="N85" s="1090"/>
      <c r="O85" s="1090"/>
      <c r="P85" s="1029"/>
      <c r="Q85" s="1029"/>
      <c r="R85" s="1029"/>
      <c r="S85" s="1028"/>
      <c r="T85" s="1081"/>
      <c r="U85" s="1004"/>
      <c r="V85" s="1004"/>
    </row>
    <row r="86" spans="1:51" ht="171.75" hidden="1" customHeight="1">
      <c r="A86" s="1145"/>
      <c r="B86" s="1146"/>
      <c r="C86" s="1062"/>
      <c r="D86" s="608" t="s">
        <v>1275</v>
      </c>
      <c r="E86" s="609">
        <f>E84</f>
        <v>0</v>
      </c>
      <c r="F86" s="609">
        <f>F84</f>
        <v>0</v>
      </c>
      <c r="G86" s="609">
        <f>G84</f>
        <v>0</v>
      </c>
      <c r="H86" s="672" t="e">
        <f t="shared" si="16"/>
        <v>#DIV/0!</v>
      </c>
      <c r="I86" s="673">
        <f>I84</f>
        <v>22</v>
      </c>
      <c r="J86" s="1065"/>
      <c r="K86" s="1068"/>
      <c r="L86" s="1038"/>
      <c r="M86" s="1038"/>
      <c r="N86" s="1071"/>
      <c r="O86" s="1071"/>
      <c r="P86" s="1029"/>
      <c r="Q86" s="1029"/>
      <c r="R86" s="1029"/>
      <c r="S86" s="1038"/>
      <c r="T86" s="1082"/>
      <c r="U86" s="1003"/>
      <c r="V86" s="1003"/>
    </row>
    <row r="87" spans="1:51" ht="9.75" hidden="1" customHeight="1">
      <c r="A87" s="421"/>
      <c r="B87" s="622" t="s">
        <v>1436</v>
      </c>
      <c r="C87" s="697"/>
      <c r="D87" s="618"/>
      <c r="E87" s="643"/>
      <c r="F87" s="643"/>
      <c r="G87" s="643"/>
      <c r="H87" s="672" t="e">
        <f t="shared" si="16"/>
        <v>#DIV/0!</v>
      </c>
      <c r="I87" s="436">
        <v>22</v>
      </c>
      <c r="J87" s="604"/>
      <c r="K87" s="870"/>
      <c r="L87" s="631"/>
      <c r="M87" s="631"/>
      <c r="N87" s="631"/>
      <c r="O87" s="631"/>
      <c r="P87" s="596"/>
      <c r="Q87" s="596"/>
      <c r="R87" s="596"/>
      <c r="S87" s="730"/>
      <c r="T87" s="557"/>
      <c r="U87" s="385"/>
      <c r="V87" s="385"/>
    </row>
    <row r="88" spans="1:51" ht="24.75" hidden="1" customHeight="1">
      <c r="A88" s="421"/>
      <c r="B88" s="622" t="s">
        <v>1456</v>
      </c>
      <c r="C88" s="697"/>
      <c r="D88" s="618"/>
      <c r="E88" s="643"/>
      <c r="F88" s="643"/>
      <c r="G88" s="643"/>
      <c r="H88" s="672" t="e">
        <f t="shared" si="16"/>
        <v>#DIV/0!</v>
      </c>
      <c r="I88" s="436"/>
      <c r="J88" s="604"/>
      <c r="K88" s="870"/>
      <c r="L88" s="703"/>
      <c r="M88" s="703"/>
      <c r="N88" s="703"/>
      <c r="O88" s="703"/>
      <c r="P88" s="625"/>
      <c r="Q88" s="625"/>
      <c r="R88" s="625"/>
      <c r="S88" s="730"/>
      <c r="T88" s="557"/>
      <c r="U88" s="385"/>
      <c r="V88" s="385"/>
    </row>
    <row r="89" spans="1:51" s="385" customFormat="1" ht="51.75" customHeight="1">
      <c r="A89" s="412" t="s">
        <v>1519</v>
      </c>
      <c r="B89" s="644" t="s">
        <v>1291</v>
      </c>
      <c r="C89" s="737"/>
      <c r="D89" s="419"/>
      <c r="E89" s="420">
        <f>SUM(E91,E95,)</f>
        <v>0.7</v>
      </c>
      <c r="F89" s="420">
        <f t="shared" ref="F89:G89" si="20">SUM(F91,F95,)</f>
        <v>0.7</v>
      </c>
      <c r="G89" s="420">
        <f t="shared" si="20"/>
        <v>0.7</v>
      </c>
      <c r="H89" s="686">
        <f t="shared" si="16"/>
        <v>1</v>
      </c>
      <c r="I89" s="613">
        <f t="shared" ref="I89" si="21">SUM(I91,I95,)</f>
        <v>57.240000000000009</v>
      </c>
      <c r="J89" s="419" t="s">
        <v>1121</v>
      </c>
      <c r="K89" s="1022"/>
      <c r="L89" s="1023"/>
      <c r="M89" s="1023"/>
      <c r="N89" s="1023"/>
      <c r="O89" s="1023"/>
      <c r="P89" s="1023"/>
      <c r="Q89" s="1023"/>
      <c r="R89" s="1023"/>
      <c r="S89" s="1023"/>
      <c r="T89" s="1024"/>
      <c r="W89" s="374"/>
      <c r="X89" s="374"/>
      <c r="Y89" s="374"/>
      <c r="Z89" s="374"/>
      <c r="AA89" s="374"/>
      <c r="AB89" s="374"/>
      <c r="AC89" s="374"/>
      <c r="AD89" s="374"/>
      <c r="AE89" s="374"/>
      <c r="AF89" s="374"/>
      <c r="AG89" s="374"/>
      <c r="AH89" s="374"/>
      <c r="AI89" s="374"/>
      <c r="AJ89" s="374"/>
      <c r="AK89" s="374"/>
      <c r="AL89" s="374"/>
      <c r="AM89" s="374"/>
      <c r="AN89" s="374"/>
      <c r="AO89" s="374"/>
      <c r="AP89" s="374"/>
      <c r="AQ89" s="374"/>
      <c r="AR89" s="374"/>
      <c r="AS89" s="374"/>
      <c r="AT89" s="374"/>
      <c r="AU89" s="374"/>
      <c r="AV89" s="374"/>
      <c r="AW89" s="374"/>
      <c r="AX89" s="374"/>
      <c r="AY89" s="374"/>
    </row>
    <row r="90" spans="1:51" ht="0.75" hidden="1" customHeight="1">
      <c r="A90" s="1059" t="s">
        <v>1398</v>
      </c>
      <c r="B90" s="1060" t="s">
        <v>1292</v>
      </c>
      <c r="C90" s="1054">
        <v>300509331</v>
      </c>
      <c r="D90" s="606" t="s">
        <v>651</v>
      </c>
      <c r="E90" s="597">
        <f>E93</f>
        <v>0</v>
      </c>
      <c r="F90" s="597">
        <f t="shared" ref="F90:G90" si="22">F93</f>
        <v>0</v>
      </c>
      <c r="G90" s="597">
        <f t="shared" si="22"/>
        <v>0</v>
      </c>
      <c r="H90" s="672" t="e">
        <f t="shared" si="16"/>
        <v>#DIV/0!</v>
      </c>
      <c r="I90" s="687">
        <f>SUM(I93)</f>
        <v>7.7</v>
      </c>
      <c r="J90" s="1066" t="s">
        <v>1429</v>
      </c>
      <c r="K90" s="1055" t="s">
        <v>1803</v>
      </c>
      <c r="L90" s="1057" t="s">
        <v>1775</v>
      </c>
      <c r="M90" s="1039" t="s">
        <v>1316</v>
      </c>
      <c r="N90" s="1038" t="s">
        <v>1305</v>
      </c>
      <c r="O90" s="1038" t="s">
        <v>1305</v>
      </c>
      <c r="P90" s="1028" t="s">
        <v>1305</v>
      </c>
      <c r="Q90" s="1028" t="s">
        <v>1305</v>
      </c>
      <c r="R90" s="1028" t="s">
        <v>1305</v>
      </c>
      <c r="S90" s="1028" t="s">
        <v>1328</v>
      </c>
      <c r="T90" s="1014" t="s">
        <v>1797</v>
      </c>
      <c r="U90" s="385"/>
      <c r="V90" s="385"/>
    </row>
    <row r="91" spans="1:51" ht="30" hidden="1" customHeight="1">
      <c r="A91" s="1059"/>
      <c r="B91" s="1060"/>
      <c r="C91" s="1054"/>
      <c r="D91" s="607" t="s">
        <v>1275</v>
      </c>
      <c r="E91" s="601">
        <f>E90</f>
        <v>0</v>
      </c>
      <c r="F91" s="601">
        <f t="shared" ref="F91:G91" si="23">F90</f>
        <v>0</v>
      </c>
      <c r="G91" s="601">
        <f t="shared" si="23"/>
        <v>0</v>
      </c>
      <c r="H91" s="665" t="e">
        <f t="shared" si="16"/>
        <v>#DIV/0!</v>
      </c>
      <c r="I91" s="688">
        <f>SUM(I90)</f>
        <v>7.7</v>
      </c>
      <c r="J91" s="1066"/>
      <c r="K91" s="1056"/>
      <c r="L91" s="1058"/>
      <c r="M91" s="1028"/>
      <c r="N91" s="1039"/>
      <c r="O91" s="1039"/>
      <c r="P91" s="1028"/>
      <c r="Q91" s="1028"/>
      <c r="R91" s="1028"/>
      <c r="S91" s="1028"/>
      <c r="T91" s="1015"/>
      <c r="U91" s="385"/>
      <c r="V91" s="385"/>
    </row>
    <row r="92" spans="1:51" ht="21.75" hidden="1" customHeight="1">
      <c r="A92" s="422"/>
      <c r="B92" s="738" t="s">
        <v>1464</v>
      </c>
      <c r="C92" s="739"/>
      <c r="D92" s="740"/>
      <c r="E92" s="643"/>
      <c r="F92" s="643"/>
      <c r="G92" s="643"/>
      <c r="H92" s="672" t="e">
        <f t="shared" si="16"/>
        <v>#DIV/0!</v>
      </c>
      <c r="I92" s="700"/>
      <c r="J92" s="741"/>
      <c r="K92" s="877" t="s">
        <v>1465</v>
      </c>
      <c r="L92" s="742"/>
      <c r="M92" s="667"/>
      <c r="N92" s="667"/>
      <c r="O92" s="667"/>
      <c r="P92" s="555"/>
      <c r="Q92" s="555"/>
      <c r="R92" s="555"/>
      <c r="S92" s="555"/>
      <c r="T92" s="557"/>
      <c r="U92" s="385"/>
      <c r="V92" s="385"/>
    </row>
    <row r="93" spans="1:51" ht="21" hidden="1" customHeight="1">
      <c r="A93" s="422"/>
      <c r="B93" s="693" t="s">
        <v>1322</v>
      </c>
      <c r="C93" s="605"/>
      <c r="D93" s="694"/>
      <c r="E93" s="437"/>
      <c r="F93" s="437"/>
      <c r="G93" s="437"/>
      <c r="H93" s="702"/>
      <c r="I93" s="700">
        <v>7.7</v>
      </c>
      <c r="J93" s="604"/>
      <c r="K93" s="878"/>
      <c r="L93" s="703"/>
      <c r="M93" s="703"/>
      <c r="N93" s="703"/>
      <c r="O93" s="703"/>
      <c r="P93" s="413"/>
      <c r="Q93" s="413"/>
      <c r="R93" s="413"/>
      <c r="S93" s="614"/>
      <c r="T93" s="604"/>
      <c r="U93" s="385"/>
      <c r="V93" s="385"/>
    </row>
    <row r="94" spans="1:51" ht="62.25" customHeight="1">
      <c r="A94" s="1059" t="s">
        <v>1399</v>
      </c>
      <c r="B94" s="1060" t="s">
        <v>1293</v>
      </c>
      <c r="C94" s="1054" t="s">
        <v>1277</v>
      </c>
      <c r="D94" s="606" t="s">
        <v>651</v>
      </c>
      <c r="E94" s="612">
        <v>0.7</v>
      </c>
      <c r="F94" s="612">
        <v>0.7</v>
      </c>
      <c r="G94" s="612">
        <v>0.7</v>
      </c>
      <c r="H94" s="672">
        <f t="shared" ref="H94:H125" si="24">G94/F94</f>
        <v>1</v>
      </c>
      <c r="I94" s="687">
        <f>SUM(I96:I98)</f>
        <v>49.540000000000006</v>
      </c>
      <c r="J94" s="1063" t="s">
        <v>1429</v>
      </c>
      <c r="K94" s="1055" t="s">
        <v>1864</v>
      </c>
      <c r="L94" s="1039" t="s">
        <v>1776</v>
      </c>
      <c r="M94" s="1039" t="s">
        <v>1833</v>
      </c>
      <c r="N94" s="1070" t="s">
        <v>1327</v>
      </c>
      <c r="O94" s="1070" t="s">
        <v>1863</v>
      </c>
      <c r="P94" s="1038" t="s">
        <v>1308</v>
      </c>
      <c r="Q94" s="1038" t="s">
        <v>1308</v>
      </c>
      <c r="R94" s="1038" t="s">
        <v>1308</v>
      </c>
      <c r="S94" s="1038" t="s">
        <v>1328</v>
      </c>
      <c r="T94" s="1014" t="s">
        <v>1797</v>
      </c>
      <c r="U94" s="1009" t="s">
        <v>1843</v>
      </c>
      <c r="V94" s="999"/>
    </row>
    <row r="95" spans="1:51" ht="27.75" customHeight="1">
      <c r="A95" s="1059"/>
      <c r="B95" s="1061"/>
      <c r="C95" s="1062"/>
      <c r="D95" s="608" t="s">
        <v>1275</v>
      </c>
      <c r="E95" s="609">
        <f>E94</f>
        <v>0.7</v>
      </c>
      <c r="F95" s="609">
        <f t="shared" ref="F95:G95" si="25">F94</f>
        <v>0.7</v>
      </c>
      <c r="G95" s="609">
        <f t="shared" si="25"/>
        <v>0.7</v>
      </c>
      <c r="H95" s="665">
        <f t="shared" si="24"/>
        <v>1</v>
      </c>
      <c r="I95" s="673">
        <f>SUM(I94)</f>
        <v>49.540000000000006</v>
      </c>
      <c r="J95" s="1064"/>
      <c r="K95" s="1056"/>
      <c r="L95" s="1028"/>
      <c r="M95" s="1028"/>
      <c r="N95" s="1071"/>
      <c r="O95" s="1071"/>
      <c r="P95" s="1039"/>
      <c r="Q95" s="1039"/>
      <c r="R95" s="1039"/>
      <c r="S95" s="1039"/>
      <c r="T95" s="1015"/>
      <c r="U95" s="1013"/>
      <c r="V95" s="1003"/>
    </row>
    <row r="96" spans="1:51" ht="27.75" hidden="1" customHeight="1">
      <c r="A96" s="508"/>
      <c r="B96" s="634" t="s">
        <v>1322</v>
      </c>
      <c r="C96" s="701"/>
      <c r="D96" s="628"/>
      <c r="E96" s="437"/>
      <c r="F96" s="437"/>
      <c r="G96" s="437"/>
      <c r="H96" s="702"/>
      <c r="I96" s="724">
        <v>36.78</v>
      </c>
      <c r="J96" s="628"/>
      <c r="K96" s="871"/>
      <c r="L96" s="695"/>
      <c r="M96" s="695"/>
      <c r="N96" s="695"/>
      <c r="O96" s="695"/>
      <c r="P96" s="645"/>
      <c r="Q96" s="645"/>
      <c r="R96" s="645"/>
      <c r="S96" s="614"/>
      <c r="T96" s="604"/>
      <c r="U96" s="385"/>
      <c r="V96" s="385"/>
    </row>
    <row r="97" spans="1:22" ht="23.25" hidden="1" customHeight="1">
      <c r="A97" s="508"/>
      <c r="B97" s="634" t="s">
        <v>1324</v>
      </c>
      <c r="C97" s="701"/>
      <c r="D97" s="628"/>
      <c r="E97" s="437"/>
      <c r="F97" s="437"/>
      <c r="G97" s="437"/>
      <c r="H97" s="702"/>
      <c r="I97" s="724">
        <v>9.06</v>
      </c>
      <c r="J97" s="628"/>
      <c r="K97" s="871"/>
      <c r="L97" s="695"/>
      <c r="M97" s="695"/>
      <c r="N97" s="695"/>
      <c r="O97" s="695"/>
      <c r="P97" s="645"/>
      <c r="Q97" s="645"/>
      <c r="R97" s="645"/>
      <c r="S97" s="614"/>
      <c r="T97" s="604"/>
      <c r="U97" s="385"/>
      <c r="V97" s="385"/>
    </row>
    <row r="98" spans="1:22" ht="17.25" hidden="1" customHeight="1">
      <c r="A98" s="508"/>
      <c r="B98" s="634" t="s">
        <v>1323</v>
      </c>
      <c r="C98" s="701"/>
      <c r="D98" s="628"/>
      <c r="E98" s="437"/>
      <c r="F98" s="437"/>
      <c r="G98" s="437"/>
      <c r="H98" s="702"/>
      <c r="I98" s="724">
        <v>3.7</v>
      </c>
      <c r="J98" s="628"/>
      <c r="K98" s="871"/>
      <c r="L98" s="695"/>
      <c r="M98" s="695"/>
      <c r="N98" s="695"/>
      <c r="O98" s="695"/>
      <c r="P98" s="645"/>
      <c r="Q98" s="645"/>
      <c r="R98" s="645"/>
      <c r="S98" s="614"/>
      <c r="T98" s="604"/>
      <c r="U98" s="385"/>
      <c r="V98" s="385"/>
    </row>
    <row r="99" spans="1:22" s="402" customFormat="1" ht="100.5" customHeight="1">
      <c r="A99" s="743" t="s">
        <v>1400</v>
      </c>
      <c r="B99" s="644" t="s">
        <v>1294</v>
      </c>
      <c r="C99" s="744"/>
      <c r="D99" s="419"/>
      <c r="E99" s="420">
        <f>SUM(E101,E106,E111)</f>
        <v>5.15</v>
      </c>
      <c r="F99" s="420">
        <f t="shared" ref="F99:G99" si="26">SUM(F101,F106,F111)</f>
        <v>5.15</v>
      </c>
      <c r="G99" s="420">
        <f t="shared" si="26"/>
        <v>5.15</v>
      </c>
      <c r="H99" s="439">
        <f>G99/F99</f>
        <v>1</v>
      </c>
      <c r="I99" s="745">
        <f t="shared" ref="I99" si="27">SUM(I101,I106,I111)</f>
        <v>102.42999999999999</v>
      </c>
      <c r="J99" s="419" t="s">
        <v>1121</v>
      </c>
      <c r="K99" s="1022"/>
      <c r="L99" s="1023"/>
      <c r="M99" s="1023"/>
      <c r="N99" s="1023"/>
      <c r="O99" s="1023"/>
      <c r="P99" s="1023"/>
      <c r="Q99" s="1023"/>
      <c r="R99" s="1023"/>
      <c r="S99" s="1023"/>
      <c r="T99" s="1024"/>
      <c r="U99" s="897"/>
      <c r="V99" s="897"/>
    </row>
    <row r="100" spans="1:22" ht="125.25" customHeight="1">
      <c r="A100" s="1059" t="s">
        <v>1401</v>
      </c>
      <c r="B100" s="1060" t="s">
        <v>1295</v>
      </c>
      <c r="C100" s="1075" t="s">
        <v>1277</v>
      </c>
      <c r="D100" s="557" t="s">
        <v>651</v>
      </c>
      <c r="E100" s="597">
        <v>1.4</v>
      </c>
      <c r="F100" s="597">
        <v>1.4</v>
      </c>
      <c r="G100" s="597">
        <v>1.4</v>
      </c>
      <c r="H100" s="716">
        <f t="shared" si="24"/>
        <v>1</v>
      </c>
      <c r="I100" s="687">
        <f>SUM(I102:I103)</f>
        <v>3.6</v>
      </c>
      <c r="J100" s="1063" t="s">
        <v>1413</v>
      </c>
      <c r="K100" s="1055" t="s">
        <v>1869</v>
      </c>
      <c r="L100" s="1039" t="s">
        <v>1777</v>
      </c>
      <c r="M100" s="1039" t="s">
        <v>1503</v>
      </c>
      <c r="N100" s="1070" t="s">
        <v>538</v>
      </c>
      <c r="O100" s="1070" t="s">
        <v>1870</v>
      </c>
      <c r="P100" s="1039" t="s">
        <v>1305</v>
      </c>
      <c r="Q100" s="1039" t="s">
        <v>538</v>
      </c>
      <c r="R100" s="1039" t="s">
        <v>1308</v>
      </c>
      <c r="S100" s="1028" t="s">
        <v>1328</v>
      </c>
      <c r="T100" s="1014" t="s">
        <v>1797</v>
      </c>
      <c r="U100" s="1009" t="s">
        <v>1865</v>
      </c>
      <c r="V100" s="1001"/>
    </row>
    <row r="101" spans="1:22" ht="39.75" customHeight="1">
      <c r="A101" s="1059"/>
      <c r="B101" s="1060"/>
      <c r="C101" s="1075"/>
      <c r="D101" s="600" t="s">
        <v>1275</v>
      </c>
      <c r="E101" s="601">
        <f>E100</f>
        <v>1.4</v>
      </c>
      <c r="F101" s="601">
        <f t="shared" ref="F101:G101" si="28">F100</f>
        <v>1.4</v>
      </c>
      <c r="G101" s="601">
        <f t="shared" si="28"/>
        <v>1.4</v>
      </c>
      <c r="H101" s="746">
        <f t="shared" si="24"/>
        <v>1</v>
      </c>
      <c r="I101" s="688">
        <f>SUM(I100)</f>
        <v>3.6</v>
      </c>
      <c r="J101" s="1064"/>
      <c r="K101" s="1056"/>
      <c r="L101" s="1028"/>
      <c r="M101" s="1028"/>
      <c r="N101" s="1071"/>
      <c r="O101" s="1071"/>
      <c r="P101" s="1028"/>
      <c r="Q101" s="1028"/>
      <c r="R101" s="1028"/>
      <c r="S101" s="1028"/>
      <c r="T101" s="1015"/>
      <c r="U101" s="1013"/>
      <c r="V101" s="1002"/>
    </row>
    <row r="102" spans="1:22" ht="21" hidden="1" customHeight="1">
      <c r="A102" s="508"/>
      <c r="B102" s="634" t="s">
        <v>1322</v>
      </c>
      <c r="C102" s="717"/>
      <c r="D102" s="670"/>
      <c r="E102" s="437"/>
      <c r="F102" s="437"/>
      <c r="G102" s="437"/>
      <c r="H102" s="747"/>
      <c r="I102" s="441">
        <v>0.45</v>
      </c>
      <c r="J102" s="628"/>
      <c r="K102" s="863"/>
      <c r="L102" s="748"/>
      <c r="M102" s="749"/>
      <c r="N102" s="749"/>
      <c r="O102" s="749"/>
      <c r="P102" s="620"/>
      <c r="Q102" s="620"/>
      <c r="R102" s="620"/>
      <c r="S102" s="614"/>
      <c r="T102" s="604"/>
      <c r="U102" s="385"/>
      <c r="V102" s="385"/>
    </row>
    <row r="103" spans="1:22" ht="21" hidden="1" customHeight="1">
      <c r="A103" s="508"/>
      <c r="B103" s="634" t="s">
        <v>1323</v>
      </c>
      <c r="C103" s="717"/>
      <c r="D103" s="670"/>
      <c r="E103" s="437"/>
      <c r="F103" s="437"/>
      <c r="G103" s="437"/>
      <c r="H103" s="718"/>
      <c r="I103" s="441">
        <v>3.15</v>
      </c>
      <c r="J103" s="628"/>
      <c r="K103" s="871"/>
      <c r="L103" s="748"/>
      <c r="M103" s="749"/>
      <c r="N103" s="749"/>
      <c r="O103" s="749"/>
      <c r="P103" s="620"/>
      <c r="Q103" s="620"/>
      <c r="R103" s="620"/>
      <c r="S103" s="614"/>
      <c r="T103" s="604"/>
      <c r="U103" s="385"/>
      <c r="V103" s="385"/>
    </row>
    <row r="104" spans="1:22" ht="15" hidden="1" customHeight="1">
      <c r="A104" s="431"/>
      <c r="B104" s="431" t="s">
        <v>698</v>
      </c>
      <c r="C104" s="750"/>
      <c r="D104" s="421"/>
      <c r="E104" s="751"/>
      <c r="F104" s="751"/>
      <c r="G104" s="751"/>
      <c r="H104" s="716" t="e">
        <f t="shared" si="24"/>
        <v>#DIV/0!</v>
      </c>
      <c r="I104" s="436"/>
      <c r="J104" s="604"/>
      <c r="K104" s="879" t="s">
        <v>1466</v>
      </c>
      <c r="L104" s="695"/>
      <c r="M104" s="703"/>
      <c r="N104" s="703"/>
      <c r="O104" s="703"/>
      <c r="P104" s="620"/>
      <c r="Q104" s="620"/>
      <c r="R104" s="620"/>
      <c r="S104" s="615"/>
      <c r="T104" s="557"/>
      <c r="U104" s="385"/>
      <c r="V104" s="385"/>
    </row>
    <row r="105" spans="1:22" ht="93" customHeight="1">
      <c r="A105" s="1072" t="s">
        <v>1402</v>
      </c>
      <c r="B105" s="1073" t="s">
        <v>1297</v>
      </c>
      <c r="C105" s="1074" t="s">
        <v>1277</v>
      </c>
      <c r="D105" s="557" t="s">
        <v>651</v>
      </c>
      <c r="E105" s="597">
        <v>3.25</v>
      </c>
      <c r="F105" s="597">
        <v>3.25</v>
      </c>
      <c r="G105" s="597">
        <v>3.25</v>
      </c>
      <c r="H105" s="716">
        <f t="shared" si="24"/>
        <v>1</v>
      </c>
      <c r="I105" s="687">
        <f>SUM(I107:I109)</f>
        <v>63.08</v>
      </c>
      <c r="J105" s="1063" t="s">
        <v>1413</v>
      </c>
      <c r="K105" s="1055" t="s">
        <v>1866</v>
      </c>
      <c r="L105" s="1039" t="s">
        <v>1778</v>
      </c>
      <c r="M105" s="1039" t="s">
        <v>1835</v>
      </c>
      <c r="N105" s="1070" t="s">
        <v>1327</v>
      </c>
      <c r="O105" s="1070" t="s">
        <v>1337</v>
      </c>
      <c r="P105" s="1039" t="s">
        <v>459</v>
      </c>
      <c r="Q105" s="1039" t="s">
        <v>459</v>
      </c>
      <c r="R105" s="1039" t="s">
        <v>459</v>
      </c>
      <c r="S105" s="1038" t="s">
        <v>1414</v>
      </c>
      <c r="T105" s="1014" t="s">
        <v>1797</v>
      </c>
      <c r="U105" s="999" t="s">
        <v>1867</v>
      </c>
      <c r="V105" s="1001"/>
    </row>
    <row r="106" spans="1:22" ht="46.5" customHeight="1">
      <c r="A106" s="1059"/>
      <c r="B106" s="1060"/>
      <c r="C106" s="1075"/>
      <c r="D106" s="600" t="s">
        <v>1275</v>
      </c>
      <c r="E106" s="601">
        <f>E105</f>
        <v>3.25</v>
      </c>
      <c r="F106" s="601">
        <f t="shared" ref="F106:G106" si="29">F105</f>
        <v>3.25</v>
      </c>
      <c r="G106" s="601">
        <f t="shared" si="29"/>
        <v>3.25</v>
      </c>
      <c r="H106" s="746">
        <f t="shared" si="24"/>
        <v>1</v>
      </c>
      <c r="I106" s="688">
        <f>SUM(I105)</f>
        <v>63.08</v>
      </c>
      <c r="J106" s="1064"/>
      <c r="K106" s="1056"/>
      <c r="L106" s="1028"/>
      <c r="M106" s="1028"/>
      <c r="N106" s="1071"/>
      <c r="O106" s="1071"/>
      <c r="P106" s="1028"/>
      <c r="Q106" s="1028"/>
      <c r="R106" s="1028"/>
      <c r="S106" s="1039"/>
      <c r="T106" s="1015"/>
      <c r="U106" s="1000"/>
      <c r="V106" s="1002"/>
    </row>
    <row r="107" spans="1:22" ht="18" hidden="1" customHeight="1">
      <c r="A107" s="508"/>
      <c r="B107" s="634" t="s">
        <v>1322</v>
      </c>
      <c r="C107" s="717"/>
      <c r="D107" s="628"/>
      <c r="E107" s="437"/>
      <c r="F107" s="437"/>
      <c r="G107" s="437"/>
      <c r="H107" s="718"/>
      <c r="I107" s="441">
        <v>50</v>
      </c>
      <c r="J107" s="628"/>
      <c r="K107" s="863"/>
      <c r="L107" s="748"/>
      <c r="M107" s="748"/>
      <c r="N107" s="748"/>
      <c r="O107" s="748"/>
      <c r="P107" s="645"/>
      <c r="Q107" s="645"/>
      <c r="R107" s="645"/>
      <c r="S107" s="413"/>
      <c r="T107" s="604"/>
      <c r="U107" s="906"/>
      <c r="V107" s="385"/>
    </row>
    <row r="108" spans="1:22" ht="24.75" hidden="1" customHeight="1">
      <c r="A108" s="508"/>
      <c r="B108" s="689" t="s">
        <v>1321</v>
      </c>
      <c r="C108" s="752"/>
      <c r="D108" s="628"/>
      <c r="E108" s="437"/>
      <c r="F108" s="437"/>
      <c r="G108" s="437"/>
      <c r="H108" s="718"/>
      <c r="I108" s="441">
        <v>12</v>
      </c>
      <c r="J108" s="628"/>
      <c r="K108" s="871"/>
      <c r="L108" s="748"/>
      <c r="M108" s="692"/>
      <c r="N108" s="692"/>
      <c r="O108" s="692"/>
      <c r="P108" s="435"/>
      <c r="Q108" s="435"/>
      <c r="R108" s="435"/>
      <c r="S108" s="753"/>
      <c r="T108" s="604"/>
      <c r="U108" s="906"/>
      <c r="V108" s="385"/>
    </row>
    <row r="109" spans="1:22" ht="19.5" customHeight="1">
      <c r="A109" s="508"/>
      <c r="B109" s="634" t="s">
        <v>1323</v>
      </c>
      <c r="C109" s="717"/>
      <c r="D109" s="628"/>
      <c r="E109" s="437"/>
      <c r="F109" s="437"/>
      <c r="G109" s="437"/>
      <c r="H109" s="718"/>
      <c r="I109" s="724">
        <v>1.08</v>
      </c>
      <c r="J109" s="628"/>
      <c r="K109" s="863"/>
      <c r="L109" s="748"/>
      <c r="M109" s="748"/>
      <c r="N109" s="748"/>
      <c r="O109" s="748"/>
      <c r="P109" s="645"/>
      <c r="Q109" s="645"/>
      <c r="R109" s="645"/>
      <c r="S109" s="413"/>
      <c r="T109" s="604"/>
      <c r="U109" s="906"/>
      <c r="V109" s="385"/>
    </row>
    <row r="110" spans="1:22" ht="51.75" customHeight="1">
      <c r="A110" s="1059" t="s">
        <v>1403</v>
      </c>
      <c r="B110" s="1060" t="s">
        <v>1296</v>
      </c>
      <c r="C110" s="1075" t="s">
        <v>1277</v>
      </c>
      <c r="D110" s="557" t="s">
        <v>651</v>
      </c>
      <c r="E110" s="597">
        <v>0.5</v>
      </c>
      <c r="F110" s="597">
        <v>0.5</v>
      </c>
      <c r="G110" s="597">
        <v>0.5</v>
      </c>
      <c r="H110" s="716">
        <f t="shared" si="24"/>
        <v>1</v>
      </c>
      <c r="I110" s="687">
        <f>SUM(I112:I114)</f>
        <v>35.75</v>
      </c>
      <c r="J110" s="1063" t="s">
        <v>1413</v>
      </c>
      <c r="K110" s="1055" t="s">
        <v>1826</v>
      </c>
      <c r="L110" s="1039" t="s">
        <v>1779</v>
      </c>
      <c r="M110" s="1039" t="s">
        <v>1827</v>
      </c>
      <c r="N110" s="1070" t="s">
        <v>538</v>
      </c>
      <c r="O110" s="1070" t="s">
        <v>814</v>
      </c>
      <c r="P110" s="1038" t="s">
        <v>459</v>
      </c>
      <c r="Q110" s="1038" t="s">
        <v>459</v>
      </c>
      <c r="R110" s="1038" t="s">
        <v>459</v>
      </c>
      <c r="S110" s="1038" t="s">
        <v>1414</v>
      </c>
      <c r="T110" s="1014" t="s">
        <v>1799</v>
      </c>
      <c r="U110" s="999" t="s">
        <v>1868</v>
      </c>
      <c r="V110" s="1001"/>
    </row>
    <row r="111" spans="1:22" ht="28.5" customHeight="1">
      <c r="A111" s="1059"/>
      <c r="B111" s="1061"/>
      <c r="C111" s="1077"/>
      <c r="D111" s="600" t="s">
        <v>1275</v>
      </c>
      <c r="E111" s="601">
        <f>E110</f>
        <v>0.5</v>
      </c>
      <c r="F111" s="601">
        <f t="shared" ref="F111:G111" si="30">F110</f>
        <v>0.5</v>
      </c>
      <c r="G111" s="601">
        <f t="shared" si="30"/>
        <v>0.5</v>
      </c>
      <c r="H111" s="746">
        <f t="shared" si="24"/>
        <v>1</v>
      </c>
      <c r="I111" s="673">
        <f>SUM(I110)</f>
        <v>35.75</v>
      </c>
      <c r="J111" s="1064"/>
      <c r="K111" s="1056"/>
      <c r="L111" s="1028"/>
      <c r="M111" s="1028"/>
      <c r="N111" s="1071"/>
      <c r="O111" s="1071"/>
      <c r="P111" s="1039"/>
      <c r="Q111" s="1039"/>
      <c r="R111" s="1039"/>
      <c r="S111" s="1039"/>
      <c r="T111" s="1015"/>
      <c r="U111" s="1000"/>
      <c r="V111" s="1002"/>
    </row>
    <row r="112" spans="1:22" ht="30" hidden="1" customHeight="1">
      <c r="A112" s="508"/>
      <c r="B112" s="689" t="s">
        <v>1321</v>
      </c>
      <c r="C112" s="690"/>
      <c r="D112" s="754"/>
      <c r="E112" s="438">
        <v>8</v>
      </c>
      <c r="F112" s="438">
        <v>8</v>
      </c>
      <c r="G112" s="438">
        <v>7.9619999999999997</v>
      </c>
      <c r="H112" s="702">
        <f t="shared" si="24"/>
        <v>0.99524999999999997</v>
      </c>
      <c r="I112" s="436"/>
      <c r="J112" s="604"/>
      <c r="K112" s="870"/>
      <c r="L112" s="695"/>
      <c r="M112" s="755"/>
      <c r="N112" s="755"/>
      <c r="O112" s="755"/>
      <c r="P112" s="435"/>
      <c r="Q112" s="435"/>
      <c r="R112" s="435"/>
      <c r="S112" s="753"/>
      <c r="T112" s="604"/>
      <c r="U112" s="385"/>
      <c r="V112" s="385"/>
    </row>
    <row r="113" spans="1:22" ht="12.75" hidden="1" customHeight="1">
      <c r="A113" s="508"/>
      <c r="B113" s="689" t="s">
        <v>1322</v>
      </c>
      <c r="C113" s="690"/>
      <c r="D113" s="756"/>
      <c r="E113" s="437"/>
      <c r="F113" s="437"/>
      <c r="G113" s="437"/>
      <c r="H113" s="702"/>
      <c r="I113" s="436">
        <v>35</v>
      </c>
      <c r="J113" s="604"/>
      <c r="K113" s="870"/>
      <c r="L113" s="695"/>
      <c r="M113" s="755"/>
      <c r="N113" s="755"/>
      <c r="O113" s="755"/>
      <c r="P113" s="435"/>
      <c r="Q113" s="435"/>
      <c r="R113" s="435"/>
      <c r="S113" s="753"/>
      <c r="T113" s="604"/>
      <c r="U113" s="385"/>
      <c r="V113" s="385"/>
    </row>
    <row r="114" spans="1:22" ht="24" hidden="1" customHeight="1">
      <c r="A114" s="638"/>
      <c r="B114" s="693" t="s">
        <v>1323</v>
      </c>
      <c r="C114" s="605"/>
      <c r="D114" s="694"/>
      <c r="E114" s="437"/>
      <c r="F114" s="437"/>
      <c r="G114" s="437"/>
      <c r="H114" s="702"/>
      <c r="I114" s="436">
        <v>0.75</v>
      </c>
      <c r="J114" s="604"/>
      <c r="K114" s="870"/>
      <c r="L114" s="695"/>
      <c r="M114" s="755"/>
      <c r="N114" s="755"/>
      <c r="O114" s="755"/>
      <c r="P114" s="435"/>
      <c r="Q114" s="435"/>
      <c r="R114" s="435"/>
      <c r="S114" s="753"/>
      <c r="T114" s="604"/>
      <c r="U114" s="385"/>
      <c r="V114" s="385"/>
    </row>
    <row r="115" spans="1:22" ht="63" customHeight="1">
      <c r="A115" s="1076"/>
      <c r="B115" s="1076"/>
      <c r="C115" s="1076"/>
      <c r="D115" s="1076"/>
      <c r="E115" s="757" t="s">
        <v>1850</v>
      </c>
      <c r="F115" s="757" t="s">
        <v>1523</v>
      </c>
      <c r="G115" s="757" t="s">
        <v>1848</v>
      </c>
      <c r="H115" s="758" t="s">
        <v>1855</v>
      </c>
      <c r="I115" s="759" t="str">
        <f>I14</f>
        <v>2024  m.asignavimų poreikis</v>
      </c>
      <c r="J115" s="1016"/>
      <c r="K115" s="1017"/>
      <c r="L115" s="1017"/>
      <c r="M115" s="1017"/>
      <c r="N115" s="1017"/>
      <c r="O115" s="1017"/>
      <c r="P115" s="1017"/>
      <c r="Q115" s="1017"/>
      <c r="R115" s="1017"/>
      <c r="S115" s="1017"/>
      <c r="T115" s="1018"/>
      <c r="U115" s="385"/>
      <c r="V115" s="385"/>
    </row>
    <row r="116" spans="1:22" ht="27" customHeight="1">
      <c r="A116" s="1053" t="s">
        <v>942</v>
      </c>
      <c r="B116" s="1053"/>
      <c r="C116" s="1053"/>
      <c r="D116" s="1053"/>
      <c r="E116" s="599">
        <f>E117+E118+E120+E121+E122+E123</f>
        <v>516.06599999999992</v>
      </c>
      <c r="F116" s="599">
        <f t="shared" ref="F116:G116" si="31">F117+F118+F120+F121+F122+F123</f>
        <v>504.99099999999993</v>
      </c>
      <c r="G116" s="599">
        <f t="shared" si="31"/>
        <v>504.99099999999993</v>
      </c>
      <c r="H116" s="672">
        <f t="shared" si="24"/>
        <v>1</v>
      </c>
      <c r="I116" s="760">
        <f>SUM(I117:I123)</f>
        <v>2079.4909999999995</v>
      </c>
      <c r="J116" s="1067"/>
      <c r="K116" s="1067"/>
      <c r="L116" s="1067"/>
      <c r="M116" s="1067"/>
      <c r="N116" s="1067"/>
      <c r="O116" s="1067"/>
      <c r="P116" s="1067"/>
      <c r="Q116" s="1067"/>
      <c r="R116" s="1067"/>
      <c r="S116" s="1067"/>
      <c r="T116" s="642"/>
    </row>
    <row r="117" spans="1:22" ht="34.9" customHeight="1">
      <c r="A117" s="1069" t="s">
        <v>1719</v>
      </c>
      <c r="B117" s="1069"/>
      <c r="C117" s="1069"/>
      <c r="D117" s="1069"/>
      <c r="E117" s="597">
        <f>SUM(E17,E37,E43,E47,E50,E54,E59,E64,E68,E72,E84,E90,E94,E100,E105,E110,E38,E39)</f>
        <v>516.06599999999992</v>
      </c>
      <c r="F117" s="597">
        <f>SUM(F17,F37,F43,F47,F50,F54,F59,F64,F68,F72,F84,F90,F94,F100,F105,F110,F38,F39)</f>
        <v>504.99099999999993</v>
      </c>
      <c r="G117" s="597">
        <f>SUM(G17,G37,G43,G47,G50,G54,G59,G64,G68,G72,G84,G90,G94,G100,G105,G110,G38,G39)</f>
        <v>504.99099999999993</v>
      </c>
      <c r="H117" s="672">
        <f t="shared" si="24"/>
        <v>1</v>
      </c>
      <c r="I117" s="760">
        <f>SUM(I17,I37,I43,I47,I50,I54,I59,I64,I68,I72,I84,I90,I94,I100,I105,I110,)</f>
        <v>2014.1109999999996</v>
      </c>
      <c r="J117" s="1067"/>
      <c r="K117" s="1067"/>
      <c r="L117" s="1067"/>
      <c r="M117" s="1067"/>
      <c r="N117" s="1067"/>
      <c r="O117" s="1067"/>
      <c r="P117" s="1067"/>
      <c r="Q117" s="1067"/>
      <c r="R117" s="1067"/>
      <c r="S117" s="1067"/>
      <c r="T117" s="642"/>
    </row>
    <row r="118" spans="1:22" ht="27" customHeight="1">
      <c r="A118" s="1069" t="s">
        <v>943</v>
      </c>
      <c r="B118" s="1069"/>
      <c r="C118" s="1069"/>
      <c r="D118" s="1069"/>
      <c r="E118" s="597">
        <f>SUM(E20)</f>
        <v>0</v>
      </c>
      <c r="F118" s="597">
        <f>SUM(F20)</f>
        <v>0</v>
      </c>
      <c r="G118" s="597">
        <f>SUM(G20)</f>
        <v>0</v>
      </c>
      <c r="H118" s="672"/>
      <c r="I118" s="687">
        <f>SUM(I20)</f>
        <v>23.78</v>
      </c>
      <c r="J118" s="1067"/>
      <c r="K118" s="1067"/>
      <c r="L118" s="1067"/>
      <c r="M118" s="1067"/>
      <c r="N118" s="1067"/>
      <c r="O118" s="1067"/>
      <c r="P118" s="1067"/>
      <c r="Q118" s="1067"/>
      <c r="R118" s="1067"/>
      <c r="S118" s="1067"/>
      <c r="T118" s="642"/>
    </row>
    <row r="119" spans="1:22" ht="20.100000000000001" hidden="1" customHeight="1">
      <c r="A119" s="557"/>
      <c r="B119" s="1052" t="s">
        <v>1458</v>
      </c>
      <c r="C119" s="1052"/>
      <c r="D119" s="1052"/>
      <c r="E119" s="603"/>
      <c r="F119" s="761"/>
      <c r="G119" s="761"/>
      <c r="H119" s="672"/>
      <c r="I119" s="643"/>
      <c r="J119" s="1067"/>
      <c r="K119" s="1067"/>
      <c r="L119" s="1067"/>
      <c r="M119" s="1067"/>
      <c r="N119" s="1067"/>
      <c r="O119" s="1067"/>
      <c r="P119" s="1067"/>
      <c r="Q119" s="1067"/>
      <c r="R119" s="1067"/>
      <c r="S119" s="1067"/>
      <c r="T119" s="642"/>
    </row>
    <row r="120" spans="1:22" ht="24" customHeight="1">
      <c r="A120" s="1069" t="s">
        <v>944</v>
      </c>
      <c r="B120" s="1069"/>
      <c r="C120" s="1069"/>
      <c r="D120" s="1069"/>
      <c r="E120" s="597">
        <f>SUM(E18)</f>
        <v>0</v>
      </c>
      <c r="F120" s="597">
        <f>SUM(F18)</f>
        <v>0</v>
      </c>
      <c r="G120" s="597">
        <f>SUM(G18)</f>
        <v>0</v>
      </c>
      <c r="H120" s="672"/>
      <c r="I120" s="687">
        <f>SUM(I18)</f>
        <v>41.6</v>
      </c>
      <c r="J120" s="1067"/>
      <c r="K120" s="1067"/>
      <c r="L120" s="1067"/>
      <c r="M120" s="1067"/>
      <c r="N120" s="1067"/>
      <c r="O120" s="1067"/>
      <c r="P120" s="1067"/>
      <c r="Q120" s="1067"/>
      <c r="R120" s="1067"/>
      <c r="S120" s="1067"/>
      <c r="T120" s="642"/>
      <c r="V120" s="379"/>
    </row>
    <row r="121" spans="1:22" ht="28.9" customHeight="1">
      <c r="A121" s="1069" t="s">
        <v>1461</v>
      </c>
      <c r="B121" s="1069"/>
      <c r="C121" s="1069"/>
      <c r="D121" s="1069"/>
      <c r="E121" s="597">
        <v>0</v>
      </c>
      <c r="F121" s="597">
        <v>0</v>
      </c>
      <c r="G121" s="597">
        <v>0</v>
      </c>
      <c r="H121" s="672"/>
      <c r="I121" s="687">
        <f>SUM(I21,I85,)</f>
        <v>0</v>
      </c>
      <c r="J121" s="1067"/>
      <c r="K121" s="1067"/>
      <c r="L121" s="1067"/>
      <c r="M121" s="1067"/>
      <c r="N121" s="1067"/>
      <c r="O121" s="1067"/>
      <c r="P121" s="1067"/>
      <c r="Q121" s="1067"/>
      <c r="R121" s="1067"/>
      <c r="S121" s="1067"/>
      <c r="T121" s="642"/>
    </row>
    <row r="122" spans="1:22" ht="26.25" customHeight="1">
      <c r="A122" s="1069" t="s">
        <v>945</v>
      </c>
      <c r="B122" s="1069"/>
      <c r="C122" s="1069"/>
      <c r="D122" s="1069"/>
      <c r="E122" s="597">
        <v>0</v>
      </c>
      <c r="F122" s="597">
        <v>0</v>
      </c>
      <c r="G122" s="597">
        <v>0</v>
      </c>
      <c r="H122" s="672"/>
      <c r="I122" s="687">
        <v>0</v>
      </c>
      <c r="J122" s="1067"/>
      <c r="K122" s="1067"/>
      <c r="L122" s="1067"/>
      <c r="M122" s="1067"/>
      <c r="N122" s="1067"/>
      <c r="O122" s="1067"/>
      <c r="P122" s="1067"/>
      <c r="Q122" s="1067"/>
      <c r="R122" s="1067"/>
      <c r="S122" s="1067"/>
      <c r="T122" s="642"/>
    </row>
    <row r="123" spans="1:22" ht="28.5" hidden="1" customHeight="1">
      <c r="A123" s="1069" t="s">
        <v>946</v>
      </c>
      <c r="B123" s="1069"/>
      <c r="C123" s="1069"/>
      <c r="D123" s="1069"/>
      <c r="E123" s="597">
        <v>0</v>
      </c>
      <c r="F123" s="597">
        <v>0</v>
      </c>
      <c r="G123" s="597">
        <v>0</v>
      </c>
      <c r="H123" s="672"/>
      <c r="I123" s="687">
        <v>0</v>
      </c>
      <c r="J123" s="1067"/>
      <c r="K123" s="1067"/>
      <c r="L123" s="1067"/>
      <c r="M123" s="1067"/>
      <c r="N123" s="1067"/>
      <c r="O123" s="1067"/>
      <c r="P123" s="1067"/>
      <c r="Q123" s="1067"/>
      <c r="R123" s="1067"/>
      <c r="S123" s="1067"/>
      <c r="T123" s="642"/>
    </row>
    <row r="124" spans="1:22" ht="34.5" customHeight="1">
      <c r="A124" s="1053" t="s">
        <v>947</v>
      </c>
      <c r="B124" s="1053"/>
      <c r="C124" s="1053"/>
      <c r="D124" s="1053"/>
      <c r="E124" s="597">
        <v>0</v>
      </c>
      <c r="F124" s="597">
        <f>F22+F60</f>
        <v>0</v>
      </c>
      <c r="G124" s="597">
        <f>G22+G60</f>
        <v>0</v>
      </c>
      <c r="H124" s="672"/>
      <c r="I124" s="687">
        <v>0</v>
      </c>
      <c r="J124" s="1067"/>
      <c r="K124" s="1067"/>
      <c r="L124" s="1067"/>
      <c r="M124" s="1067"/>
      <c r="N124" s="1067"/>
      <c r="O124" s="1067"/>
      <c r="P124" s="1067"/>
      <c r="Q124" s="1067"/>
      <c r="R124" s="1067"/>
      <c r="S124" s="1067"/>
      <c r="T124" s="642"/>
    </row>
    <row r="125" spans="1:22" ht="33.6" customHeight="1">
      <c r="A125" s="1053" t="s">
        <v>1280</v>
      </c>
      <c r="B125" s="1053"/>
      <c r="C125" s="1053"/>
      <c r="D125" s="1053"/>
      <c r="E125" s="599">
        <f>SUM(E116,E124)</f>
        <v>516.06599999999992</v>
      </c>
      <c r="F125" s="599">
        <f t="shared" ref="F125:G125" si="32">SUM(F116,F124)</f>
        <v>504.99099999999993</v>
      </c>
      <c r="G125" s="599">
        <f t="shared" si="32"/>
        <v>504.99099999999993</v>
      </c>
      <c r="H125" s="672">
        <f t="shared" si="24"/>
        <v>1</v>
      </c>
      <c r="I125" s="762">
        <f>SUM(I116,I124)</f>
        <v>2079.4909999999995</v>
      </c>
      <c r="J125" s="1067"/>
      <c r="K125" s="1067"/>
      <c r="L125" s="1067"/>
      <c r="M125" s="1067"/>
      <c r="N125" s="1067"/>
      <c r="O125" s="1067"/>
      <c r="P125" s="1067"/>
      <c r="Q125" s="1067"/>
      <c r="R125" s="1067"/>
      <c r="S125" s="1067"/>
      <c r="T125" s="642"/>
    </row>
    <row r="126" spans="1:22" ht="28.5" hidden="1" customHeight="1">
      <c r="A126" s="1053" t="s">
        <v>1384</v>
      </c>
      <c r="B126" s="1053"/>
      <c r="C126" s="1053"/>
      <c r="D126" s="1053"/>
      <c r="E126" s="599">
        <v>0</v>
      </c>
      <c r="F126" s="599">
        <v>0</v>
      </c>
      <c r="G126" s="599">
        <v>0</v>
      </c>
      <c r="H126" s="672"/>
      <c r="I126" s="762">
        <v>0</v>
      </c>
      <c r="J126" s="1067"/>
      <c r="K126" s="1067"/>
      <c r="L126" s="1067"/>
      <c r="M126" s="1067"/>
      <c r="N126" s="1067"/>
      <c r="O126" s="1067"/>
      <c r="P126" s="1067"/>
      <c r="Q126" s="1067"/>
      <c r="R126" s="1067"/>
      <c r="S126" s="1067"/>
      <c r="T126" s="642"/>
    </row>
    <row r="127" spans="1:22" ht="36.6" hidden="1" customHeight="1">
      <c r="A127" s="642"/>
      <c r="B127" s="1051" t="s">
        <v>948</v>
      </c>
      <c r="C127" s="1051"/>
      <c r="D127" s="1051"/>
      <c r="E127" s="760">
        <v>0</v>
      </c>
      <c r="F127" s="762"/>
      <c r="G127" s="762"/>
      <c r="H127" s="762"/>
      <c r="I127" s="762">
        <v>0</v>
      </c>
      <c r="J127" s="1067"/>
      <c r="K127" s="1067"/>
      <c r="L127" s="1067"/>
      <c r="M127" s="1067"/>
      <c r="N127" s="1067"/>
      <c r="O127" s="1067"/>
      <c r="P127" s="1067"/>
      <c r="Q127" s="1067"/>
      <c r="R127" s="1067"/>
      <c r="S127" s="1067"/>
      <c r="T127" s="642"/>
    </row>
    <row r="128" spans="1:22">
      <c r="E128" s="374"/>
      <c r="F128" s="374"/>
      <c r="G128" s="374"/>
      <c r="H128" s="374"/>
    </row>
    <row r="129" spans="2:11">
      <c r="E129" s="374"/>
      <c r="F129" s="374"/>
      <c r="G129" s="374"/>
      <c r="H129" s="374"/>
    </row>
    <row r="130" spans="2:11" hidden="1">
      <c r="E130" s="374">
        <v>1694.4570000000001</v>
      </c>
      <c r="F130" s="374">
        <v>1625.2929999999999</v>
      </c>
      <c r="G130" s="374"/>
      <c r="H130" s="374"/>
    </row>
    <row r="131" spans="2:11" ht="33" hidden="1" customHeight="1">
      <c r="B131" s="384"/>
      <c r="E131" s="472">
        <f>F125-E130</f>
        <v>-1189.4660000000001</v>
      </c>
      <c r="F131" s="472">
        <f>G125-F130</f>
        <v>-1120.3019999999999</v>
      </c>
      <c r="G131" s="383"/>
      <c r="H131" s="383"/>
      <c r="I131" s="383"/>
      <c r="K131" s="864"/>
    </row>
    <row r="132" spans="2:11">
      <c r="E132" s="374"/>
      <c r="F132" s="374"/>
      <c r="G132" s="374"/>
      <c r="H132" s="374"/>
    </row>
    <row r="133" spans="2:11">
      <c r="E133" s="374"/>
      <c r="F133" s="374"/>
      <c r="G133" s="374"/>
      <c r="H133" s="374"/>
    </row>
    <row r="134" spans="2:11">
      <c r="E134" s="374"/>
      <c r="F134" s="374"/>
      <c r="G134" s="374"/>
      <c r="H134" s="374"/>
    </row>
    <row r="135" spans="2:11">
      <c r="E135" s="374"/>
      <c r="F135" s="374"/>
      <c r="G135" s="374"/>
      <c r="H135" s="374"/>
    </row>
    <row r="136" spans="2:11">
      <c r="E136" s="374"/>
      <c r="F136" s="374"/>
      <c r="G136" s="374"/>
      <c r="H136" s="374"/>
    </row>
    <row r="137" spans="2:11">
      <c r="E137" s="374"/>
      <c r="F137" s="374"/>
      <c r="G137" s="374"/>
      <c r="H137" s="374"/>
    </row>
    <row r="138" spans="2:11">
      <c r="E138" s="374"/>
      <c r="F138" s="374"/>
      <c r="G138" s="374"/>
      <c r="H138" s="374"/>
    </row>
    <row r="139" spans="2:11">
      <c r="E139" s="374"/>
      <c r="F139" s="374"/>
      <c r="G139" s="374"/>
      <c r="H139" s="374"/>
    </row>
    <row r="140" spans="2:11">
      <c r="E140" s="374"/>
      <c r="F140" s="374"/>
      <c r="G140" s="374"/>
      <c r="H140" s="374"/>
    </row>
    <row r="141" spans="2:11">
      <c r="E141" s="374"/>
      <c r="F141" s="374"/>
      <c r="G141" s="374"/>
      <c r="H141" s="374"/>
    </row>
    <row r="142" spans="2:11">
      <c r="E142" s="374"/>
      <c r="F142" s="374"/>
      <c r="G142" s="374"/>
      <c r="H142" s="374"/>
    </row>
    <row r="143" spans="2:11">
      <c r="E143" s="374"/>
      <c r="F143" s="374"/>
      <c r="G143" s="374"/>
      <c r="H143" s="374"/>
    </row>
    <row r="144" spans="2:11">
      <c r="E144" s="374"/>
      <c r="F144" s="374"/>
      <c r="G144" s="374"/>
      <c r="H144" s="374"/>
    </row>
    <row r="145" spans="5:8">
      <c r="E145" s="374"/>
      <c r="F145" s="374"/>
      <c r="G145" s="374"/>
      <c r="H145" s="374"/>
    </row>
    <row r="146" spans="5:8">
      <c r="E146" s="374"/>
      <c r="F146" s="374"/>
      <c r="G146" s="374"/>
      <c r="H146" s="374"/>
    </row>
    <row r="147" spans="5:8">
      <c r="E147" s="374"/>
      <c r="F147" s="374"/>
      <c r="G147" s="374"/>
      <c r="H147" s="374"/>
    </row>
    <row r="148" spans="5:8">
      <c r="E148" s="374"/>
      <c r="F148" s="374"/>
      <c r="G148" s="374"/>
      <c r="H148" s="374"/>
    </row>
    <row r="149" spans="5:8">
      <c r="E149" s="374"/>
      <c r="F149" s="374"/>
      <c r="G149" s="374"/>
      <c r="H149" s="374"/>
    </row>
    <row r="150" spans="5:8">
      <c r="E150" s="374"/>
      <c r="F150" s="374"/>
      <c r="G150" s="374"/>
      <c r="H150" s="374"/>
    </row>
    <row r="151" spans="5:8">
      <c r="E151" s="374"/>
      <c r="F151" s="374"/>
      <c r="G151" s="374"/>
      <c r="H151" s="374"/>
    </row>
    <row r="152" spans="5:8">
      <c r="E152" s="374"/>
      <c r="F152" s="374"/>
      <c r="G152" s="374"/>
      <c r="H152" s="374"/>
    </row>
    <row r="153" spans="5:8">
      <c r="E153" s="374"/>
      <c r="F153" s="374"/>
      <c r="G153" s="374"/>
      <c r="H153" s="374"/>
    </row>
    <row r="154" spans="5:8">
      <c r="E154" s="374"/>
      <c r="F154" s="374"/>
      <c r="G154" s="374"/>
      <c r="H154" s="374"/>
    </row>
    <row r="155" spans="5:8">
      <c r="E155" s="374"/>
      <c r="F155" s="374"/>
      <c r="G155" s="374"/>
      <c r="H155" s="374"/>
    </row>
    <row r="156" spans="5:8">
      <c r="E156" s="374"/>
      <c r="F156" s="374"/>
      <c r="G156" s="374"/>
      <c r="H156" s="374"/>
    </row>
    <row r="157" spans="5:8">
      <c r="E157" s="374"/>
      <c r="F157" s="374"/>
      <c r="G157" s="374"/>
      <c r="H157" s="374"/>
    </row>
    <row r="158" spans="5:8">
      <c r="E158" s="374"/>
      <c r="F158" s="374"/>
      <c r="G158" s="374"/>
      <c r="H158" s="374"/>
    </row>
    <row r="159" spans="5:8">
      <c r="E159" s="374"/>
      <c r="F159" s="374"/>
      <c r="G159" s="374"/>
      <c r="H159" s="374"/>
    </row>
    <row r="160" spans="5:8">
      <c r="E160" s="374"/>
      <c r="F160" s="374"/>
      <c r="G160" s="374"/>
      <c r="H160" s="374"/>
    </row>
    <row r="161" spans="5:8">
      <c r="E161" s="374"/>
      <c r="F161" s="374"/>
      <c r="G161" s="374"/>
      <c r="H161" s="374"/>
    </row>
    <row r="162" spans="5:8">
      <c r="E162" s="374"/>
      <c r="F162" s="374"/>
      <c r="G162" s="374"/>
      <c r="H162" s="374"/>
    </row>
    <row r="163" spans="5:8">
      <c r="E163" s="374"/>
      <c r="F163" s="374"/>
      <c r="G163" s="374"/>
      <c r="H163" s="374"/>
    </row>
    <row r="164" spans="5:8">
      <c r="E164" s="374"/>
      <c r="F164" s="374"/>
      <c r="G164" s="374"/>
      <c r="H164" s="374"/>
    </row>
    <row r="165" spans="5:8">
      <c r="E165" s="374"/>
      <c r="F165" s="374"/>
      <c r="G165" s="374"/>
      <c r="H165" s="374"/>
    </row>
    <row r="166" spans="5:8">
      <c r="E166" s="374"/>
      <c r="F166" s="374"/>
      <c r="G166" s="374"/>
      <c r="H166" s="374"/>
    </row>
    <row r="167" spans="5:8">
      <c r="E167" s="374"/>
      <c r="F167" s="374"/>
      <c r="G167" s="374"/>
      <c r="H167" s="374"/>
    </row>
    <row r="168" spans="5:8">
      <c r="E168" s="374"/>
      <c r="F168" s="374"/>
      <c r="G168" s="374"/>
      <c r="H168" s="374"/>
    </row>
    <row r="169" spans="5:8">
      <c r="E169" s="374"/>
      <c r="F169" s="374"/>
      <c r="G169" s="374"/>
      <c r="H169" s="374"/>
    </row>
    <row r="170" spans="5:8">
      <c r="E170" s="374"/>
      <c r="F170" s="374"/>
      <c r="G170" s="374"/>
      <c r="H170" s="374"/>
    </row>
    <row r="171" spans="5:8">
      <c r="E171" s="374"/>
      <c r="F171" s="374"/>
      <c r="G171" s="374"/>
      <c r="H171" s="374"/>
    </row>
    <row r="172" spans="5:8">
      <c r="E172" s="374"/>
      <c r="F172" s="374"/>
      <c r="G172" s="374"/>
      <c r="H172" s="374"/>
    </row>
    <row r="173" spans="5:8">
      <c r="E173" s="374"/>
      <c r="F173" s="374"/>
      <c r="G173" s="374"/>
      <c r="H173" s="374"/>
    </row>
    <row r="174" spans="5:8">
      <c r="E174" s="374"/>
      <c r="F174" s="374"/>
      <c r="G174" s="374"/>
      <c r="H174" s="374"/>
    </row>
    <row r="175" spans="5:8">
      <c r="E175" s="374"/>
      <c r="F175" s="374"/>
      <c r="G175" s="374"/>
      <c r="H175" s="374"/>
    </row>
    <row r="176" spans="5:8">
      <c r="E176" s="374"/>
      <c r="F176" s="374"/>
      <c r="G176" s="374"/>
      <c r="H176" s="374"/>
    </row>
    <row r="177" spans="5:8">
      <c r="E177" s="374"/>
      <c r="F177" s="374"/>
      <c r="G177" s="374"/>
      <c r="H177" s="374"/>
    </row>
    <row r="178" spans="5:8">
      <c r="E178" s="374"/>
      <c r="F178" s="374"/>
      <c r="G178" s="374"/>
      <c r="H178" s="374"/>
    </row>
    <row r="179" spans="5:8">
      <c r="E179" s="374"/>
      <c r="F179" s="374"/>
      <c r="G179" s="374"/>
      <c r="H179" s="374"/>
    </row>
    <row r="180" spans="5:8">
      <c r="E180" s="374"/>
      <c r="F180" s="374"/>
      <c r="G180" s="374"/>
      <c r="H180" s="374"/>
    </row>
    <row r="181" spans="5:8">
      <c r="E181" s="374"/>
      <c r="F181" s="374"/>
      <c r="G181" s="374"/>
      <c r="H181" s="374"/>
    </row>
    <row r="182" spans="5:8">
      <c r="E182" s="374"/>
      <c r="F182" s="374"/>
      <c r="G182" s="374"/>
      <c r="H182" s="374"/>
    </row>
    <row r="183" spans="5:8">
      <c r="E183" s="374"/>
      <c r="F183" s="374"/>
      <c r="G183" s="374"/>
      <c r="H183" s="374"/>
    </row>
    <row r="184" spans="5:8">
      <c r="E184" s="374"/>
      <c r="F184" s="374"/>
      <c r="G184" s="374"/>
      <c r="H184" s="374"/>
    </row>
    <row r="185" spans="5:8">
      <c r="E185" s="374"/>
      <c r="F185" s="374"/>
      <c r="G185" s="374"/>
      <c r="H185" s="374"/>
    </row>
    <row r="186" spans="5:8">
      <c r="E186" s="374"/>
      <c r="F186" s="374"/>
      <c r="G186" s="374"/>
      <c r="H186" s="374"/>
    </row>
    <row r="187" spans="5:8">
      <c r="E187" s="374"/>
      <c r="F187" s="374"/>
      <c r="G187" s="374"/>
      <c r="H187" s="374"/>
    </row>
    <row r="188" spans="5:8">
      <c r="E188" s="374"/>
      <c r="F188" s="374"/>
      <c r="G188" s="374"/>
      <c r="H188" s="374"/>
    </row>
    <row r="189" spans="5:8">
      <c r="E189" s="374"/>
      <c r="F189" s="374"/>
      <c r="G189" s="374"/>
      <c r="H189" s="374"/>
    </row>
    <row r="190" spans="5:8">
      <c r="E190" s="374"/>
      <c r="F190" s="374"/>
      <c r="G190" s="374"/>
      <c r="H190" s="374"/>
    </row>
    <row r="191" spans="5:8">
      <c r="E191" s="374"/>
      <c r="F191" s="374"/>
      <c r="G191" s="374"/>
      <c r="H191" s="374"/>
    </row>
    <row r="192" spans="5:8">
      <c r="E192" s="374"/>
      <c r="F192" s="374"/>
      <c r="G192" s="374"/>
      <c r="H192" s="374"/>
    </row>
    <row r="193" spans="5:8">
      <c r="E193" s="374"/>
      <c r="F193" s="374"/>
      <c r="G193" s="374"/>
      <c r="H193" s="374"/>
    </row>
    <row r="194" spans="5:8">
      <c r="E194" s="374"/>
      <c r="F194" s="374"/>
      <c r="G194" s="374"/>
      <c r="H194" s="374"/>
    </row>
    <row r="195" spans="5:8">
      <c r="E195" s="374"/>
      <c r="F195" s="374"/>
      <c r="G195" s="374"/>
      <c r="H195" s="374"/>
    </row>
    <row r="196" spans="5:8">
      <c r="E196" s="374"/>
      <c r="F196" s="374"/>
      <c r="G196" s="374"/>
      <c r="H196" s="374"/>
    </row>
    <row r="197" spans="5:8">
      <c r="E197" s="374"/>
      <c r="F197" s="374"/>
      <c r="G197" s="374"/>
      <c r="H197" s="374"/>
    </row>
    <row r="198" spans="5:8">
      <c r="E198" s="374"/>
      <c r="F198" s="374"/>
      <c r="G198" s="374"/>
      <c r="H198" s="374"/>
    </row>
    <row r="199" spans="5:8">
      <c r="E199" s="374"/>
      <c r="F199" s="374"/>
      <c r="G199" s="374"/>
      <c r="H199" s="374"/>
    </row>
    <row r="200" spans="5:8">
      <c r="E200" s="374"/>
      <c r="F200" s="374"/>
      <c r="G200" s="374"/>
      <c r="H200" s="374"/>
    </row>
    <row r="201" spans="5:8">
      <c r="E201" s="374"/>
      <c r="F201" s="374"/>
      <c r="G201" s="374"/>
      <c r="H201" s="374"/>
    </row>
    <row r="202" spans="5:8">
      <c r="E202" s="374"/>
      <c r="F202" s="374"/>
      <c r="G202" s="374"/>
      <c r="H202" s="374"/>
    </row>
    <row r="203" spans="5:8">
      <c r="E203" s="374"/>
      <c r="F203" s="374"/>
      <c r="G203" s="374"/>
      <c r="H203" s="374"/>
    </row>
    <row r="204" spans="5:8">
      <c r="E204" s="374"/>
      <c r="F204" s="374"/>
      <c r="G204" s="374"/>
      <c r="H204" s="374"/>
    </row>
    <row r="205" spans="5:8">
      <c r="E205" s="374"/>
      <c r="F205" s="374"/>
      <c r="G205" s="374"/>
      <c r="H205" s="374"/>
    </row>
    <row r="206" spans="5:8">
      <c r="E206" s="374"/>
      <c r="F206" s="374"/>
      <c r="G206" s="374"/>
      <c r="H206" s="374"/>
    </row>
    <row r="207" spans="5:8">
      <c r="E207" s="374"/>
      <c r="F207" s="374"/>
      <c r="G207" s="374"/>
      <c r="H207" s="374"/>
    </row>
    <row r="208" spans="5:8">
      <c r="E208" s="374"/>
      <c r="F208" s="374"/>
      <c r="G208" s="374"/>
      <c r="H208" s="374"/>
    </row>
    <row r="209" spans="5:8">
      <c r="E209" s="374"/>
      <c r="F209" s="374"/>
      <c r="G209" s="374"/>
      <c r="H209" s="374"/>
    </row>
    <row r="210" spans="5:8">
      <c r="E210" s="374"/>
      <c r="F210" s="374"/>
      <c r="G210" s="374"/>
      <c r="H210" s="374"/>
    </row>
    <row r="211" spans="5:8">
      <c r="E211" s="374"/>
      <c r="F211" s="374"/>
      <c r="G211" s="374"/>
      <c r="H211" s="374"/>
    </row>
    <row r="212" spans="5:8">
      <c r="E212" s="374"/>
      <c r="F212" s="374"/>
      <c r="G212" s="374"/>
      <c r="H212" s="374"/>
    </row>
    <row r="213" spans="5:8">
      <c r="E213" s="374"/>
      <c r="F213" s="374"/>
      <c r="G213" s="374"/>
      <c r="H213" s="374"/>
    </row>
    <row r="214" spans="5:8">
      <c r="E214" s="374"/>
      <c r="F214" s="374"/>
      <c r="G214" s="374"/>
      <c r="H214" s="374"/>
    </row>
    <row r="215" spans="5:8">
      <c r="E215" s="374"/>
      <c r="F215" s="374"/>
      <c r="G215" s="374"/>
      <c r="H215" s="374"/>
    </row>
    <row r="216" spans="5:8">
      <c r="E216" s="374"/>
      <c r="F216" s="374"/>
      <c r="G216" s="374"/>
      <c r="H216" s="374"/>
    </row>
    <row r="217" spans="5:8">
      <c r="E217" s="374"/>
      <c r="F217" s="374"/>
      <c r="G217" s="374"/>
      <c r="H217" s="374"/>
    </row>
    <row r="218" spans="5:8">
      <c r="E218" s="374"/>
      <c r="F218" s="374"/>
      <c r="G218" s="374"/>
      <c r="H218" s="374"/>
    </row>
    <row r="219" spans="5:8">
      <c r="E219" s="374"/>
      <c r="F219" s="374"/>
      <c r="G219" s="374"/>
      <c r="H219" s="374"/>
    </row>
    <row r="220" spans="5:8">
      <c r="E220" s="374"/>
      <c r="F220" s="374"/>
      <c r="G220" s="374"/>
      <c r="H220" s="374"/>
    </row>
    <row r="221" spans="5:8">
      <c r="E221" s="374"/>
      <c r="F221" s="374"/>
      <c r="G221" s="374"/>
      <c r="H221" s="374"/>
    </row>
    <row r="222" spans="5:8">
      <c r="E222" s="374"/>
      <c r="F222" s="374"/>
      <c r="G222" s="374"/>
      <c r="H222" s="374"/>
    </row>
    <row r="223" spans="5:8">
      <c r="E223" s="374"/>
      <c r="F223" s="374"/>
      <c r="G223" s="374"/>
      <c r="H223" s="374"/>
    </row>
    <row r="224" spans="5:8">
      <c r="E224" s="374"/>
      <c r="F224" s="374"/>
      <c r="G224" s="374"/>
      <c r="H224" s="374"/>
    </row>
    <row r="225" spans="5:8">
      <c r="E225" s="374"/>
      <c r="F225" s="374"/>
      <c r="G225" s="374"/>
      <c r="H225" s="374"/>
    </row>
    <row r="226" spans="5:8">
      <c r="E226" s="374"/>
      <c r="F226" s="374"/>
      <c r="G226" s="374"/>
      <c r="H226" s="374"/>
    </row>
    <row r="227" spans="5:8">
      <c r="E227" s="374"/>
      <c r="F227" s="374"/>
      <c r="G227" s="374"/>
      <c r="H227" s="374"/>
    </row>
    <row r="228" spans="5:8">
      <c r="E228" s="374"/>
      <c r="F228" s="374"/>
      <c r="G228" s="374"/>
      <c r="H228" s="374"/>
    </row>
    <row r="229" spans="5:8">
      <c r="E229" s="374"/>
      <c r="F229" s="374"/>
      <c r="G229" s="374"/>
      <c r="H229" s="374"/>
    </row>
    <row r="230" spans="5:8">
      <c r="E230" s="374"/>
      <c r="F230" s="374"/>
      <c r="G230" s="374"/>
      <c r="H230" s="374"/>
    </row>
    <row r="231" spans="5:8">
      <c r="E231" s="374"/>
      <c r="F231" s="374"/>
      <c r="G231" s="374"/>
      <c r="H231" s="374"/>
    </row>
    <row r="232" spans="5:8">
      <c r="E232" s="374"/>
      <c r="F232" s="374"/>
      <c r="G232" s="374"/>
      <c r="H232" s="374"/>
    </row>
    <row r="233" spans="5:8">
      <c r="E233" s="374"/>
      <c r="F233" s="374"/>
      <c r="G233" s="374"/>
      <c r="H233" s="374"/>
    </row>
    <row r="234" spans="5:8">
      <c r="E234" s="374"/>
      <c r="F234" s="374"/>
      <c r="G234" s="374"/>
      <c r="H234" s="374"/>
    </row>
    <row r="235" spans="5:8">
      <c r="E235" s="374"/>
      <c r="F235" s="374"/>
      <c r="G235" s="374"/>
      <c r="H235" s="374"/>
    </row>
    <row r="236" spans="5:8">
      <c r="E236" s="374"/>
      <c r="F236" s="374"/>
      <c r="G236" s="374"/>
      <c r="H236" s="374"/>
    </row>
    <row r="237" spans="5:8">
      <c r="E237" s="374"/>
      <c r="F237" s="374"/>
      <c r="G237" s="374"/>
      <c r="H237" s="374"/>
    </row>
    <row r="238" spans="5:8">
      <c r="E238" s="374"/>
      <c r="F238" s="374"/>
      <c r="G238" s="374"/>
      <c r="H238" s="374"/>
    </row>
    <row r="239" spans="5:8">
      <c r="E239" s="374"/>
      <c r="F239" s="374"/>
      <c r="G239" s="374"/>
      <c r="H239" s="374"/>
    </row>
    <row r="240" spans="5:8">
      <c r="E240" s="374"/>
      <c r="F240" s="374"/>
      <c r="G240" s="374"/>
      <c r="H240" s="374"/>
    </row>
    <row r="241" spans="5:8">
      <c r="E241" s="374"/>
      <c r="F241" s="374"/>
      <c r="G241" s="374"/>
      <c r="H241" s="374"/>
    </row>
    <row r="242" spans="5:8">
      <c r="E242" s="374"/>
      <c r="F242" s="374"/>
      <c r="G242" s="374"/>
      <c r="H242" s="374"/>
    </row>
    <row r="243" spans="5:8">
      <c r="E243" s="374"/>
      <c r="F243" s="374"/>
      <c r="G243" s="374"/>
      <c r="H243" s="374"/>
    </row>
    <row r="244" spans="5:8">
      <c r="E244" s="374"/>
      <c r="F244" s="374"/>
      <c r="G244" s="374"/>
      <c r="H244" s="374"/>
    </row>
    <row r="245" spans="5:8">
      <c r="E245" s="374"/>
      <c r="F245" s="374"/>
      <c r="G245" s="374"/>
      <c r="H245" s="374"/>
    </row>
    <row r="246" spans="5:8">
      <c r="E246" s="374"/>
      <c r="F246" s="374"/>
      <c r="G246" s="374"/>
      <c r="H246" s="374"/>
    </row>
    <row r="247" spans="5:8">
      <c r="E247" s="374"/>
      <c r="F247" s="374"/>
      <c r="G247" s="374"/>
      <c r="H247" s="374"/>
    </row>
    <row r="248" spans="5:8">
      <c r="E248" s="374"/>
      <c r="F248" s="374"/>
      <c r="G248" s="374"/>
      <c r="H248" s="374"/>
    </row>
    <row r="249" spans="5:8">
      <c r="E249" s="374"/>
      <c r="F249" s="374"/>
      <c r="G249" s="374"/>
      <c r="H249" s="374"/>
    </row>
    <row r="250" spans="5:8">
      <c r="E250" s="374"/>
      <c r="F250" s="374"/>
      <c r="G250" s="374"/>
      <c r="H250" s="374"/>
    </row>
    <row r="251" spans="5:8">
      <c r="E251" s="374"/>
      <c r="F251" s="374"/>
      <c r="G251" s="374"/>
      <c r="H251" s="374"/>
    </row>
    <row r="252" spans="5:8">
      <c r="E252" s="374"/>
      <c r="F252" s="374"/>
      <c r="G252" s="374"/>
      <c r="H252" s="374"/>
    </row>
    <row r="253" spans="5:8">
      <c r="E253" s="374"/>
      <c r="F253" s="374"/>
      <c r="G253" s="374"/>
      <c r="H253" s="374"/>
    </row>
    <row r="254" spans="5:8">
      <c r="E254" s="374"/>
      <c r="F254" s="374"/>
      <c r="G254" s="374"/>
      <c r="H254" s="374"/>
    </row>
    <row r="255" spans="5:8">
      <c r="E255" s="374"/>
      <c r="F255" s="374"/>
      <c r="G255" s="374"/>
      <c r="H255" s="374"/>
    </row>
    <row r="256" spans="5:8">
      <c r="E256" s="374"/>
      <c r="F256" s="374"/>
      <c r="G256" s="374"/>
      <c r="H256" s="374"/>
    </row>
    <row r="257" spans="5:8">
      <c r="E257" s="374"/>
      <c r="F257" s="374"/>
      <c r="G257" s="374"/>
      <c r="H257" s="374"/>
    </row>
    <row r="258" spans="5:8">
      <c r="E258" s="374"/>
      <c r="F258" s="374"/>
      <c r="G258" s="374"/>
      <c r="H258" s="374"/>
    </row>
    <row r="259" spans="5:8">
      <c r="E259" s="374"/>
      <c r="F259" s="374"/>
      <c r="G259" s="374"/>
      <c r="H259" s="374"/>
    </row>
    <row r="260" spans="5:8">
      <c r="E260" s="374"/>
      <c r="F260" s="374"/>
      <c r="G260" s="374"/>
      <c r="H260" s="374"/>
    </row>
    <row r="261" spans="5:8">
      <c r="E261" s="374"/>
      <c r="F261" s="374"/>
      <c r="G261" s="374"/>
      <c r="H261" s="374"/>
    </row>
    <row r="262" spans="5:8">
      <c r="E262" s="374"/>
      <c r="F262" s="374"/>
      <c r="G262" s="374"/>
      <c r="H262" s="374"/>
    </row>
    <row r="263" spans="5:8">
      <c r="E263" s="374"/>
      <c r="F263" s="374"/>
      <c r="G263" s="374"/>
      <c r="H263" s="374"/>
    </row>
    <row r="264" spans="5:8">
      <c r="E264" s="374"/>
      <c r="F264" s="374"/>
      <c r="G264" s="374"/>
      <c r="H264" s="374"/>
    </row>
    <row r="265" spans="5:8">
      <c r="E265" s="374"/>
      <c r="F265" s="374"/>
      <c r="G265" s="374"/>
      <c r="H265" s="374"/>
    </row>
    <row r="266" spans="5:8">
      <c r="E266" s="374"/>
      <c r="F266" s="374"/>
      <c r="G266" s="374"/>
      <c r="H266" s="374"/>
    </row>
    <row r="267" spans="5:8">
      <c r="E267" s="374"/>
      <c r="F267" s="374"/>
      <c r="G267" s="374"/>
      <c r="H267" s="374"/>
    </row>
    <row r="268" spans="5:8">
      <c r="E268" s="374"/>
      <c r="F268" s="374"/>
      <c r="G268" s="374"/>
      <c r="H268" s="374"/>
    </row>
    <row r="269" spans="5:8">
      <c r="E269" s="374"/>
      <c r="F269" s="374"/>
      <c r="G269" s="374"/>
      <c r="H269" s="374"/>
    </row>
    <row r="270" spans="5:8">
      <c r="E270" s="374"/>
      <c r="F270" s="374"/>
      <c r="G270" s="374"/>
      <c r="H270" s="374"/>
    </row>
    <row r="271" spans="5:8">
      <c r="E271" s="374"/>
      <c r="F271" s="374"/>
      <c r="G271" s="374"/>
      <c r="H271" s="374"/>
    </row>
    <row r="272" spans="5:8">
      <c r="E272" s="374"/>
      <c r="F272" s="374"/>
      <c r="G272" s="374"/>
      <c r="H272" s="374"/>
    </row>
    <row r="273" spans="5:8">
      <c r="E273" s="374"/>
      <c r="F273" s="374"/>
      <c r="G273" s="374"/>
      <c r="H273" s="374"/>
    </row>
    <row r="274" spans="5:8">
      <c r="E274" s="374"/>
      <c r="F274" s="374"/>
      <c r="G274" s="374"/>
      <c r="H274" s="374"/>
    </row>
    <row r="275" spans="5:8">
      <c r="E275" s="374"/>
      <c r="F275" s="374"/>
      <c r="G275" s="374"/>
      <c r="H275" s="374"/>
    </row>
    <row r="276" spans="5:8">
      <c r="E276" s="374"/>
      <c r="F276" s="374"/>
      <c r="G276" s="374"/>
      <c r="H276" s="374"/>
    </row>
    <row r="277" spans="5:8">
      <c r="E277" s="374"/>
      <c r="F277" s="374"/>
      <c r="G277" s="374"/>
      <c r="H277" s="374"/>
    </row>
    <row r="278" spans="5:8">
      <c r="E278" s="374"/>
      <c r="F278" s="374"/>
      <c r="G278" s="374"/>
      <c r="H278" s="374"/>
    </row>
    <row r="279" spans="5:8">
      <c r="E279" s="374"/>
      <c r="F279" s="374"/>
      <c r="G279" s="374"/>
      <c r="H279" s="374"/>
    </row>
    <row r="280" spans="5:8">
      <c r="E280" s="374"/>
      <c r="F280" s="374"/>
      <c r="G280" s="374"/>
      <c r="H280" s="374"/>
    </row>
    <row r="281" spans="5:8">
      <c r="E281" s="374"/>
      <c r="F281" s="374"/>
      <c r="G281" s="374"/>
      <c r="H281" s="374"/>
    </row>
    <row r="282" spans="5:8">
      <c r="E282" s="374"/>
      <c r="F282" s="374"/>
      <c r="G282" s="374"/>
      <c r="H282" s="374"/>
    </row>
    <row r="283" spans="5:8">
      <c r="E283" s="374"/>
      <c r="F283" s="374"/>
      <c r="G283" s="374"/>
      <c r="H283" s="374"/>
    </row>
    <row r="284" spans="5:8">
      <c r="E284" s="374"/>
      <c r="F284" s="374"/>
      <c r="G284" s="374"/>
      <c r="H284" s="374"/>
    </row>
    <row r="285" spans="5:8">
      <c r="E285" s="374"/>
      <c r="F285" s="374"/>
      <c r="G285" s="374"/>
      <c r="H285" s="374"/>
    </row>
    <row r="286" spans="5:8">
      <c r="E286" s="374"/>
      <c r="F286" s="374"/>
      <c r="G286" s="374"/>
      <c r="H286" s="374"/>
    </row>
    <row r="287" spans="5:8">
      <c r="E287" s="374"/>
      <c r="F287" s="374"/>
      <c r="G287" s="374"/>
      <c r="H287" s="374"/>
    </row>
    <row r="288" spans="5:8">
      <c r="E288" s="374"/>
      <c r="F288" s="374"/>
      <c r="G288" s="374"/>
      <c r="H288" s="374"/>
    </row>
    <row r="289" spans="5:8">
      <c r="E289" s="374"/>
      <c r="F289" s="374"/>
      <c r="G289" s="374"/>
      <c r="H289" s="374"/>
    </row>
    <row r="290" spans="5:8">
      <c r="E290" s="374"/>
      <c r="F290" s="374"/>
      <c r="G290" s="374"/>
      <c r="H290" s="374"/>
    </row>
    <row r="291" spans="5:8">
      <c r="E291" s="374"/>
      <c r="F291" s="374"/>
      <c r="G291" s="374"/>
      <c r="H291" s="374"/>
    </row>
    <row r="292" spans="5:8">
      <c r="E292" s="374"/>
      <c r="F292" s="374"/>
      <c r="G292" s="374"/>
      <c r="H292" s="374"/>
    </row>
    <row r="293" spans="5:8">
      <c r="E293" s="374"/>
      <c r="F293" s="374"/>
      <c r="G293" s="374"/>
      <c r="H293" s="374"/>
    </row>
    <row r="294" spans="5:8">
      <c r="E294" s="374"/>
      <c r="F294" s="374"/>
      <c r="G294" s="374"/>
      <c r="H294" s="374"/>
    </row>
    <row r="295" spans="5:8">
      <c r="E295" s="374"/>
      <c r="F295" s="374"/>
      <c r="G295" s="374"/>
      <c r="H295" s="374"/>
    </row>
    <row r="296" spans="5:8">
      <c r="E296" s="374"/>
      <c r="F296" s="374"/>
      <c r="G296" s="374"/>
      <c r="H296" s="374"/>
    </row>
    <row r="297" spans="5:8">
      <c r="E297" s="374"/>
      <c r="F297" s="374"/>
      <c r="G297" s="374"/>
      <c r="H297" s="374"/>
    </row>
    <row r="298" spans="5:8">
      <c r="E298" s="374"/>
      <c r="F298" s="374"/>
      <c r="G298" s="374"/>
      <c r="H298" s="374"/>
    </row>
    <row r="299" spans="5:8">
      <c r="E299" s="374"/>
      <c r="F299" s="374"/>
      <c r="G299" s="374"/>
      <c r="H299" s="374"/>
    </row>
    <row r="300" spans="5:8">
      <c r="E300" s="374"/>
      <c r="F300" s="374"/>
      <c r="G300" s="374"/>
      <c r="H300" s="374"/>
    </row>
    <row r="301" spans="5:8">
      <c r="E301" s="374"/>
      <c r="F301" s="374"/>
      <c r="G301" s="374"/>
      <c r="H301" s="374"/>
    </row>
    <row r="302" spans="5:8">
      <c r="E302" s="374"/>
      <c r="F302" s="374"/>
      <c r="G302" s="374"/>
      <c r="H302" s="374"/>
    </row>
    <row r="303" spans="5:8">
      <c r="E303" s="374"/>
      <c r="F303" s="374"/>
      <c r="G303" s="374"/>
      <c r="H303" s="374"/>
    </row>
    <row r="304" spans="5:8">
      <c r="E304" s="374"/>
      <c r="F304" s="374"/>
      <c r="G304" s="374"/>
      <c r="H304" s="374"/>
    </row>
    <row r="305" spans="5:8">
      <c r="E305" s="374"/>
      <c r="F305" s="374"/>
      <c r="G305" s="374"/>
      <c r="H305" s="374"/>
    </row>
    <row r="306" spans="5:8">
      <c r="E306" s="374"/>
      <c r="F306" s="374"/>
      <c r="G306" s="374"/>
      <c r="H306" s="374"/>
    </row>
    <row r="307" spans="5:8">
      <c r="E307" s="374"/>
      <c r="F307" s="374"/>
      <c r="G307" s="374"/>
      <c r="H307" s="374"/>
    </row>
    <row r="308" spans="5:8">
      <c r="E308" s="374"/>
      <c r="F308" s="374"/>
      <c r="G308" s="374"/>
      <c r="H308" s="374"/>
    </row>
    <row r="309" spans="5:8">
      <c r="E309" s="374"/>
      <c r="F309" s="374"/>
      <c r="G309" s="374"/>
      <c r="H309" s="374"/>
    </row>
    <row r="310" spans="5:8">
      <c r="E310" s="374"/>
      <c r="F310" s="374"/>
      <c r="G310" s="374"/>
      <c r="H310" s="374"/>
    </row>
    <row r="311" spans="5:8">
      <c r="E311" s="374"/>
      <c r="F311" s="374"/>
      <c r="G311" s="374"/>
      <c r="H311" s="374"/>
    </row>
    <row r="312" spans="5:8">
      <c r="E312" s="374"/>
      <c r="F312" s="374"/>
      <c r="G312" s="374"/>
      <c r="H312" s="374"/>
    </row>
    <row r="313" spans="5:8">
      <c r="E313" s="374"/>
      <c r="F313" s="374"/>
      <c r="G313" s="374"/>
      <c r="H313" s="374"/>
    </row>
    <row r="314" spans="5:8">
      <c r="E314" s="374"/>
      <c r="F314" s="374"/>
      <c r="G314" s="374"/>
      <c r="H314" s="374"/>
    </row>
    <row r="315" spans="5:8">
      <c r="E315" s="374"/>
      <c r="F315" s="374"/>
      <c r="G315" s="374"/>
      <c r="H315" s="374"/>
    </row>
    <row r="316" spans="5:8">
      <c r="E316" s="374"/>
      <c r="F316" s="374"/>
      <c r="G316" s="374"/>
      <c r="H316" s="374"/>
    </row>
    <row r="317" spans="5:8">
      <c r="E317" s="374"/>
      <c r="F317" s="374"/>
      <c r="G317" s="374"/>
      <c r="H317" s="374"/>
    </row>
    <row r="318" spans="5:8">
      <c r="E318" s="374"/>
      <c r="F318" s="374"/>
      <c r="G318" s="374"/>
      <c r="H318" s="374"/>
    </row>
    <row r="319" spans="5:8">
      <c r="E319" s="374"/>
      <c r="F319" s="374"/>
      <c r="G319" s="374"/>
      <c r="H319" s="374"/>
    </row>
    <row r="320" spans="5:8">
      <c r="E320" s="374"/>
      <c r="F320" s="374"/>
      <c r="G320" s="374"/>
      <c r="H320" s="374"/>
    </row>
    <row r="321" spans="5:8">
      <c r="E321" s="374"/>
      <c r="F321" s="374"/>
      <c r="G321" s="374"/>
      <c r="H321" s="374"/>
    </row>
    <row r="322" spans="5:8">
      <c r="E322" s="374"/>
      <c r="F322" s="374"/>
      <c r="G322" s="374"/>
      <c r="H322" s="374"/>
    </row>
    <row r="323" spans="5:8">
      <c r="E323" s="374"/>
      <c r="F323" s="374"/>
      <c r="G323" s="374"/>
      <c r="H323" s="374"/>
    </row>
    <row r="324" spans="5:8">
      <c r="E324" s="374"/>
      <c r="F324" s="374"/>
      <c r="G324" s="374"/>
      <c r="H324" s="374"/>
    </row>
    <row r="325" spans="5:8">
      <c r="E325" s="374"/>
      <c r="F325" s="374"/>
      <c r="G325" s="374"/>
      <c r="H325" s="374"/>
    </row>
    <row r="326" spans="5:8">
      <c r="E326" s="374"/>
      <c r="F326" s="374"/>
      <c r="G326" s="374"/>
      <c r="H326" s="374"/>
    </row>
    <row r="327" spans="5:8">
      <c r="E327" s="374"/>
      <c r="F327" s="374"/>
      <c r="G327" s="374"/>
      <c r="H327" s="374"/>
    </row>
    <row r="328" spans="5:8">
      <c r="E328" s="374"/>
      <c r="F328" s="374"/>
      <c r="G328" s="374"/>
      <c r="H328" s="374"/>
    </row>
    <row r="329" spans="5:8">
      <c r="E329" s="374"/>
      <c r="F329" s="374"/>
      <c r="G329" s="374"/>
      <c r="H329" s="374"/>
    </row>
    <row r="330" spans="5:8">
      <c r="E330" s="374"/>
      <c r="F330" s="374"/>
      <c r="G330" s="374"/>
      <c r="H330" s="374"/>
    </row>
    <row r="331" spans="5:8">
      <c r="E331" s="374"/>
      <c r="F331" s="374"/>
      <c r="G331" s="374"/>
      <c r="H331" s="374"/>
    </row>
    <row r="332" spans="5:8">
      <c r="E332" s="374"/>
      <c r="F332" s="374"/>
      <c r="G332" s="374"/>
      <c r="H332" s="374"/>
    </row>
    <row r="333" spans="5:8">
      <c r="E333" s="374"/>
      <c r="F333" s="374"/>
      <c r="G333" s="374"/>
      <c r="H333" s="374"/>
    </row>
    <row r="334" spans="5:8">
      <c r="E334" s="374"/>
      <c r="F334" s="374"/>
      <c r="G334" s="374"/>
      <c r="H334" s="374"/>
    </row>
    <row r="335" spans="5:8">
      <c r="E335" s="374"/>
      <c r="F335" s="374"/>
      <c r="G335" s="374"/>
      <c r="H335" s="374"/>
    </row>
    <row r="336" spans="5:8">
      <c r="E336" s="374"/>
      <c r="F336" s="374"/>
      <c r="G336" s="374"/>
      <c r="H336" s="374"/>
    </row>
    <row r="337" spans="5:8">
      <c r="E337" s="374"/>
      <c r="F337" s="374"/>
      <c r="G337" s="374"/>
      <c r="H337" s="374"/>
    </row>
    <row r="338" spans="5:8">
      <c r="E338" s="374"/>
      <c r="F338" s="374"/>
      <c r="G338" s="374"/>
      <c r="H338" s="374"/>
    </row>
    <row r="339" spans="5:8">
      <c r="E339" s="374"/>
      <c r="F339" s="374"/>
      <c r="G339" s="374"/>
      <c r="H339" s="374"/>
    </row>
    <row r="340" spans="5:8">
      <c r="E340" s="374"/>
      <c r="F340" s="374"/>
      <c r="G340" s="374"/>
      <c r="H340" s="374"/>
    </row>
    <row r="341" spans="5:8">
      <c r="E341" s="374"/>
      <c r="F341" s="374"/>
      <c r="G341" s="374"/>
      <c r="H341" s="374"/>
    </row>
    <row r="342" spans="5:8">
      <c r="E342" s="374"/>
      <c r="F342" s="374"/>
      <c r="G342" s="374"/>
      <c r="H342" s="374"/>
    </row>
    <row r="343" spans="5:8">
      <c r="E343" s="374"/>
      <c r="F343" s="374"/>
      <c r="G343" s="374"/>
      <c r="H343" s="374"/>
    </row>
    <row r="344" spans="5:8">
      <c r="E344" s="374"/>
      <c r="F344" s="374"/>
      <c r="G344" s="374"/>
      <c r="H344" s="374"/>
    </row>
    <row r="345" spans="5:8">
      <c r="E345" s="374"/>
      <c r="F345" s="374"/>
      <c r="G345" s="374"/>
      <c r="H345" s="374"/>
    </row>
    <row r="346" spans="5:8">
      <c r="E346" s="374"/>
      <c r="F346" s="374"/>
      <c r="G346" s="374"/>
      <c r="H346" s="374"/>
    </row>
    <row r="347" spans="5:8">
      <c r="E347" s="374"/>
      <c r="F347" s="374"/>
      <c r="G347" s="374"/>
      <c r="H347" s="374"/>
    </row>
    <row r="348" spans="5:8">
      <c r="E348" s="374"/>
      <c r="F348" s="374"/>
      <c r="G348" s="374"/>
      <c r="H348" s="374"/>
    </row>
    <row r="349" spans="5:8">
      <c r="E349" s="374"/>
      <c r="F349" s="374"/>
      <c r="G349" s="374"/>
      <c r="H349" s="374"/>
    </row>
    <row r="350" spans="5:8">
      <c r="E350" s="374"/>
      <c r="F350" s="374"/>
      <c r="G350" s="374"/>
      <c r="H350" s="374"/>
    </row>
    <row r="351" spans="5:8">
      <c r="E351" s="374"/>
      <c r="F351" s="374"/>
      <c r="G351" s="374"/>
      <c r="H351" s="374"/>
    </row>
    <row r="352" spans="5:8">
      <c r="E352" s="374"/>
      <c r="F352" s="374"/>
      <c r="G352" s="374"/>
      <c r="H352" s="374"/>
    </row>
    <row r="353" spans="5:8">
      <c r="E353" s="374"/>
      <c r="F353" s="374"/>
      <c r="G353" s="374"/>
      <c r="H353" s="374"/>
    </row>
    <row r="354" spans="5:8">
      <c r="E354" s="374"/>
      <c r="F354" s="374"/>
      <c r="G354" s="374"/>
      <c r="H354" s="374"/>
    </row>
    <row r="355" spans="5:8">
      <c r="E355" s="374"/>
      <c r="F355" s="374"/>
      <c r="G355" s="374"/>
      <c r="H355" s="374"/>
    </row>
    <row r="356" spans="5:8">
      <c r="E356" s="374"/>
      <c r="F356" s="374"/>
      <c r="G356" s="374"/>
      <c r="H356" s="374"/>
    </row>
    <row r="357" spans="5:8">
      <c r="E357" s="374"/>
      <c r="F357" s="374"/>
      <c r="G357" s="374"/>
      <c r="H357" s="374"/>
    </row>
    <row r="358" spans="5:8">
      <c r="E358" s="374"/>
      <c r="F358" s="374"/>
      <c r="G358" s="374"/>
      <c r="H358" s="374"/>
    </row>
    <row r="359" spans="5:8">
      <c r="E359" s="374"/>
      <c r="F359" s="374"/>
      <c r="G359" s="374"/>
      <c r="H359" s="374"/>
    </row>
    <row r="360" spans="5:8">
      <c r="E360" s="374"/>
      <c r="F360" s="374"/>
      <c r="G360" s="374"/>
      <c r="H360" s="374"/>
    </row>
    <row r="361" spans="5:8">
      <c r="E361" s="374"/>
      <c r="F361" s="374"/>
      <c r="G361" s="374"/>
      <c r="H361" s="374"/>
    </row>
    <row r="362" spans="5:8">
      <c r="E362" s="374"/>
      <c r="F362" s="374"/>
      <c r="G362" s="374"/>
      <c r="H362" s="374"/>
    </row>
    <row r="363" spans="5:8">
      <c r="E363" s="374"/>
      <c r="F363" s="374"/>
      <c r="G363" s="374"/>
      <c r="H363" s="374"/>
    </row>
    <row r="364" spans="5:8">
      <c r="E364" s="374"/>
      <c r="F364" s="374"/>
      <c r="G364" s="374"/>
      <c r="H364" s="374"/>
    </row>
    <row r="365" spans="5:8">
      <c r="E365" s="374"/>
      <c r="F365" s="374"/>
      <c r="G365" s="374"/>
      <c r="H365" s="374"/>
    </row>
    <row r="366" spans="5:8">
      <c r="E366" s="374"/>
      <c r="F366" s="374"/>
      <c r="G366" s="374"/>
      <c r="H366" s="374"/>
    </row>
    <row r="367" spans="5:8">
      <c r="E367" s="374"/>
      <c r="F367" s="374"/>
      <c r="G367" s="374"/>
      <c r="H367" s="374"/>
    </row>
    <row r="368" spans="5:8">
      <c r="E368" s="374"/>
      <c r="F368" s="374"/>
      <c r="G368" s="374"/>
      <c r="H368" s="374"/>
    </row>
    <row r="369" spans="5:8">
      <c r="E369" s="374"/>
      <c r="F369" s="374"/>
      <c r="G369" s="374"/>
      <c r="H369" s="374"/>
    </row>
    <row r="370" spans="5:8">
      <c r="E370" s="374"/>
      <c r="F370" s="374"/>
      <c r="G370" s="374"/>
      <c r="H370" s="374"/>
    </row>
    <row r="371" spans="5:8">
      <c r="E371" s="374"/>
      <c r="F371" s="374"/>
      <c r="G371" s="374"/>
      <c r="H371" s="374"/>
    </row>
    <row r="372" spans="5:8">
      <c r="E372" s="374"/>
      <c r="F372" s="374"/>
      <c r="G372" s="374"/>
      <c r="H372" s="374"/>
    </row>
    <row r="373" spans="5:8">
      <c r="E373" s="374"/>
      <c r="F373" s="374"/>
      <c r="G373" s="374"/>
      <c r="H373" s="374"/>
    </row>
    <row r="374" spans="5:8">
      <c r="E374" s="374"/>
      <c r="F374" s="374"/>
      <c r="G374" s="374"/>
      <c r="H374" s="374"/>
    </row>
    <row r="375" spans="5:8">
      <c r="E375" s="374"/>
      <c r="F375" s="374"/>
      <c r="G375" s="374"/>
      <c r="H375" s="374"/>
    </row>
    <row r="376" spans="5:8">
      <c r="E376" s="374"/>
      <c r="F376" s="374"/>
      <c r="G376" s="374"/>
      <c r="H376" s="374"/>
    </row>
    <row r="377" spans="5:8">
      <c r="E377" s="374"/>
      <c r="F377" s="374"/>
      <c r="G377" s="374"/>
      <c r="H377" s="374"/>
    </row>
    <row r="378" spans="5:8">
      <c r="E378" s="374"/>
      <c r="F378" s="374"/>
      <c r="G378" s="374"/>
      <c r="H378" s="374"/>
    </row>
    <row r="379" spans="5:8">
      <c r="E379" s="374"/>
      <c r="F379" s="374"/>
      <c r="G379" s="374"/>
      <c r="H379" s="374"/>
    </row>
    <row r="380" spans="5:8">
      <c r="E380" s="374"/>
      <c r="F380" s="374"/>
      <c r="G380" s="374"/>
      <c r="H380" s="374"/>
    </row>
    <row r="381" spans="5:8">
      <c r="E381" s="374"/>
      <c r="F381" s="374"/>
      <c r="G381" s="374"/>
      <c r="H381" s="374"/>
    </row>
    <row r="382" spans="5:8">
      <c r="E382" s="374"/>
      <c r="F382" s="374"/>
      <c r="G382" s="374"/>
      <c r="H382" s="374"/>
    </row>
    <row r="383" spans="5:8">
      <c r="E383" s="374"/>
      <c r="F383" s="374"/>
      <c r="G383" s="374"/>
      <c r="H383" s="374"/>
    </row>
    <row r="384" spans="5:8">
      <c r="E384" s="374"/>
      <c r="F384" s="374"/>
      <c r="G384" s="374"/>
      <c r="H384" s="374"/>
    </row>
    <row r="385" spans="5:8">
      <c r="E385" s="374"/>
      <c r="F385" s="374"/>
      <c r="G385" s="374"/>
      <c r="H385" s="374"/>
    </row>
    <row r="386" spans="5:8">
      <c r="E386" s="374"/>
      <c r="F386" s="374"/>
      <c r="G386" s="374"/>
      <c r="H386" s="374"/>
    </row>
    <row r="387" spans="5:8">
      <c r="E387" s="374"/>
      <c r="F387" s="374"/>
      <c r="G387" s="374"/>
      <c r="H387" s="374"/>
    </row>
    <row r="388" spans="5:8">
      <c r="E388" s="374"/>
      <c r="F388" s="374"/>
      <c r="G388" s="374"/>
      <c r="H388" s="374"/>
    </row>
    <row r="389" spans="5:8">
      <c r="E389" s="374"/>
      <c r="F389" s="374"/>
      <c r="G389" s="374"/>
      <c r="H389" s="374"/>
    </row>
    <row r="390" spans="5:8">
      <c r="E390" s="374"/>
      <c r="F390" s="374"/>
      <c r="G390" s="374"/>
      <c r="H390" s="374"/>
    </row>
    <row r="391" spans="5:8">
      <c r="E391" s="374"/>
      <c r="F391" s="374"/>
      <c r="G391" s="374"/>
      <c r="H391" s="374"/>
    </row>
    <row r="392" spans="5:8">
      <c r="E392" s="374"/>
      <c r="F392" s="374"/>
      <c r="G392" s="374"/>
      <c r="H392" s="374"/>
    </row>
    <row r="393" spans="5:8">
      <c r="E393" s="374"/>
      <c r="F393" s="374"/>
      <c r="G393" s="374"/>
      <c r="H393" s="374"/>
    </row>
    <row r="394" spans="5:8">
      <c r="E394" s="374"/>
      <c r="F394" s="374"/>
      <c r="G394" s="374"/>
      <c r="H394" s="374"/>
    </row>
    <row r="395" spans="5:8">
      <c r="E395" s="374"/>
      <c r="F395" s="374"/>
      <c r="G395" s="374"/>
      <c r="H395" s="374"/>
    </row>
    <row r="396" spans="5:8">
      <c r="E396" s="374"/>
      <c r="F396" s="374"/>
      <c r="G396" s="374"/>
      <c r="H396" s="374"/>
    </row>
    <row r="397" spans="5:8">
      <c r="E397" s="374"/>
      <c r="F397" s="374"/>
      <c r="G397" s="374"/>
      <c r="H397" s="374"/>
    </row>
    <row r="398" spans="5:8">
      <c r="E398" s="374"/>
      <c r="F398" s="374"/>
      <c r="G398" s="374"/>
      <c r="H398" s="374"/>
    </row>
    <row r="399" spans="5:8">
      <c r="E399" s="374"/>
      <c r="F399" s="374"/>
      <c r="G399" s="374"/>
      <c r="H399" s="374"/>
    </row>
    <row r="400" spans="5:8">
      <c r="E400" s="374"/>
      <c r="F400" s="374"/>
      <c r="G400" s="374"/>
      <c r="H400" s="374"/>
    </row>
    <row r="401" spans="5:8">
      <c r="E401" s="374"/>
      <c r="F401" s="374"/>
      <c r="G401" s="374"/>
      <c r="H401" s="374"/>
    </row>
    <row r="402" spans="5:8">
      <c r="E402" s="374"/>
      <c r="F402" s="374"/>
      <c r="G402" s="374"/>
      <c r="H402" s="374"/>
    </row>
    <row r="403" spans="5:8">
      <c r="E403" s="374"/>
      <c r="F403" s="374"/>
      <c r="G403" s="374"/>
      <c r="H403" s="374"/>
    </row>
    <row r="404" spans="5:8">
      <c r="E404" s="374"/>
      <c r="F404" s="374"/>
      <c r="G404" s="374"/>
      <c r="H404" s="374"/>
    </row>
    <row r="405" spans="5:8">
      <c r="E405" s="374"/>
      <c r="F405" s="374"/>
      <c r="G405" s="374"/>
      <c r="H405" s="374"/>
    </row>
    <row r="406" spans="5:8">
      <c r="E406" s="374"/>
      <c r="F406" s="374"/>
      <c r="G406" s="374"/>
      <c r="H406" s="374"/>
    </row>
    <row r="407" spans="5:8">
      <c r="E407" s="374"/>
      <c r="F407" s="374"/>
      <c r="G407" s="374"/>
      <c r="H407" s="374"/>
    </row>
    <row r="408" spans="5:8">
      <c r="E408" s="374"/>
      <c r="F408" s="374"/>
      <c r="G408" s="374"/>
      <c r="H408" s="374"/>
    </row>
    <row r="409" spans="5:8">
      <c r="E409" s="374"/>
      <c r="F409" s="374"/>
      <c r="G409" s="374"/>
      <c r="H409" s="374"/>
    </row>
    <row r="410" spans="5:8">
      <c r="E410" s="374"/>
      <c r="F410" s="374"/>
      <c r="G410" s="374"/>
      <c r="H410" s="374"/>
    </row>
    <row r="411" spans="5:8">
      <c r="E411" s="374"/>
      <c r="F411" s="374"/>
      <c r="G411" s="374"/>
      <c r="H411" s="374"/>
    </row>
    <row r="412" spans="5:8">
      <c r="E412" s="374"/>
      <c r="F412" s="374"/>
      <c r="G412" s="374"/>
      <c r="H412" s="374"/>
    </row>
    <row r="413" spans="5:8">
      <c r="E413" s="374"/>
      <c r="F413" s="374"/>
      <c r="G413" s="374"/>
      <c r="H413" s="374"/>
    </row>
    <row r="414" spans="5:8">
      <c r="E414" s="374"/>
      <c r="F414" s="374"/>
      <c r="G414" s="374"/>
      <c r="H414" s="374"/>
    </row>
    <row r="415" spans="5:8">
      <c r="E415" s="374"/>
      <c r="F415" s="374"/>
      <c r="G415" s="374"/>
      <c r="H415" s="374"/>
    </row>
    <row r="416" spans="5:8">
      <c r="E416" s="374"/>
      <c r="F416" s="374"/>
      <c r="G416" s="374"/>
      <c r="H416" s="374"/>
    </row>
    <row r="417" spans="5:8">
      <c r="E417" s="374"/>
      <c r="F417" s="374"/>
      <c r="G417" s="374"/>
      <c r="H417" s="374"/>
    </row>
    <row r="418" spans="5:8">
      <c r="E418" s="374"/>
      <c r="F418" s="374"/>
      <c r="G418" s="374"/>
      <c r="H418" s="374"/>
    </row>
    <row r="419" spans="5:8">
      <c r="E419" s="374"/>
      <c r="F419" s="374"/>
      <c r="G419" s="374"/>
      <c r="H419" s="374"/>
    </row>
    <row r="420" spans="5:8">
      <c r="E420" s="374"/>
      <c r="F420" s="374"/>
      <c r="G420" s="374"/>
      <c r="H420" s="374"/>
    </row>
    <row r="421" spans="5:8">
      <c r="E421" s="374"/>
      <c r="F421" s="374"/>
      <c r="G421" s="374"/>
      <c r="H421" s="374"/>
    </row>
    <row r="422" spans="5:8">
      <c r="E422" s="374"/>
      <c r="F422" s="374"/>
      <c r="G422" s="374"/>
      <c r="H422" s="374"/>
    </row>
    <row r="423" spans="5:8">
      <c r="E423" s="374"/>
      <c r="F423" s="374"/>
      <c r="G423" s="374"/>
      <c r="H423" s="374"/>
    </row>
    <row r="424" spans="5:8">
      <c r="E424" s="374"/>
      <c r="F424" s="374"/>
      <c r="G424" s="374"/>
      <c r="H424" s="374"/>
    </row>
    <row r="425" spans="5:8">
      <c r="E425" s="374"/>
      <c r="F425" s="374"/>
      <c r="G425" s="374"/>
      <c r="H425" s="374"/>
    </row>
    <row r="426" spans="5:8">
      <c r="E426" s="374"/>
      <c r="F426" s="374"/>
      <c r="G426" s="374"/>
      <c r="H426" s="374"/>
    </row>
    <row r="427" spans="5:8">
      <c r="E427" s="374"/>
      <c r="F427" s="374"/>
      <c r="G427" s="374"/>
      <c r="H427" s="374"/>
    </row>
    <row r="428" spans="5:8">
      <c r="E428" s="374"/>
      <c r="F428" s="374"/>
      <c r="G428" s="374"/>
      <c r="H428" s="374"/>
    </row>
    <row r="429" spans="5:8">
      <c r="E429" s="374"/>
      <c r="F429" s="374"/>
      <c r="G429" s="374"/>
      <c r="H429" s="374"/>
    </row>
    <row r="430" spans="5:8">
      <c r="E430" s="374"/>
      <c r="F430" s="374"/>
      <c r="G430" s="374"/>
      <c r="H430" s="374"/>
    </row>
    <row r="431" spans="5:8">
      <c r="E431" s="374"/>
      <c r="F431" s="374"/>
      <c r="G431" s="374"/>
      <c r="H431" s="374"/>
    </row>
    <row r="432" spans="5:8">
      <c r="E432" s="374"/>
      <c r="F432" s="374"/>
      <c r="G432" s="374"/>
      <c r="H432" s="374"/>
    </row>
    <row r="433" spans="5:8">
      <c r="E433" s="374"/>
      <c r="F433" s="374"/>
      <c r="G433" s="374"/>
      <c r="H433" s="374"/>
    </row>
    <row r="434" spans="5:8">
      <c r="E434" s="374"/>
      <c r="F434" s="374"/>
      <c r="G434" s="374"/>
      <c r="H434" s="374"/>
    </row>
    <row r="435" spans="5:8">
      <c r="E435" s="374"/>
      <c r="F435" s="374"/>
      <c r="G435" s="374"/>
      <c r="H435" s="374"/>
    </row>
    <row r="436" spans="5:8">
      <c r="E436" s="374"/>
      <c r="F436" s="374"/>
      <c r="G436" s="374"/>
      <c r="H436" s="374"/>
    </row>
    <row r="437" spans="5:8">
      <c r="E437" s="374"/>
      <c r="F437" s="374"/>
      <c r="G437" s="374"/>
      <c r="H437" s="374"/>
    </row>
    <row r="438" spans="5:8">
      <c r="E438" s="374"/>
      <c r="F438" s="374"/>
      <c r="G438" s="374"/>
      <c r="H438" s="374"/>
    </row>
    <row r="439" spans="5:8">
      <c r="E439" s="374"/>
      <c r="F439" s="374"/>
      <c r="G439" s="374"/>
      <c r="H439" s="374"/>
    </row>
    <row r="440" spans="5:8">
      <c r="E440" s="374"/>
      <c r="F440" s="374"/>
      <c r="G440" s="374"/>
      <c r="H440" s="374"/>
    </row>
    <row r="441" spans="5:8">
      <c r="E441" s="374"/>
      <c r="F441" s="374"/>
      <c r="G441" s="374"/>
      <c r="H441" s="374"/>
    </row>
    <row r="442" spans="5:8">
      <c r="E442" s="374"/>
      <c r="F442" s="374"/>
      <c r="G442" s="374"/>
      <c r="H442" s="374"/>
    </row>
    <row r="443" spans="5:8">
      <c r="E443" s="374"/>
      <c r="F443" s="374"/>
      <c r="G443" s="374"/>
      <c r="H443" s="374"/>
    </row>
    <row r="444" spans="5:8">
      <c r="E444" s="374"/>
      <c r="F444" s="374"/>
      <c r="G444" s="374"/>
      <c r="H444" s="374"/>
    </row>
    <row r="445" spans="5:8">
      <c r="E445" s="374"/>
      <c r="F445" s="374"/>
      <c r="G445" s="374"/>
      <c r="H445" s="374"/>
    </row>
    <row r="446" spans="5:8">
      <c r="E446" s="374"/>
      <c r="F446" s="374"/>
      <c r="G446" s="374"/>
      <c r="H446" s="374"/>
    </row>
    <row r="447" spans="5:8">
      <c r="E447" s="374"/>
      <c r="F447" s="374"/>
      <c r="G447" s="374"/>
      <c r="H447" s="374"/>
    </row>
    <row r="448" spans="5:8">
      <c r="E448" s="374"/>
      <c r="F448" s="374"/>
      <c r="G448" s="374"/>
      <c r="H448" s="374"/>
    </row>
    <row r="449" spans="5:8">
      <c r="E449" s="374"/>
      <c r="F449" s="374"/>
      <c r="G449" s="374"/>
      <c r="H449" s="374"/>
    </row>
    <row r="450" spans="5:8">
      <c r="E450" s="374"/>
      <c r="F450" s="374"/>
      <c r="G450" s="374"/>
      <c r="H450" s="374"/>
    </row>
    <row r="451" spans="5:8">
      <c r="E451" s="374"/>
      <c r="F451" s="374"/>
      <c r="G451" s="374"/>
      <c r="H451" s="374"/>
    </row>
    <row r="452" spans="5:8">
      <c r="E452" s="374"/>
      <c r="F452" s="374"/>
      <c r="G452" s="374"/>
      <c r="H452" s="374"/>
    </row>
    <row r="453" spans="5:8">
      <c r="E453" s="374"/>
      <c r="F453" s="374"/>
      <c r="G453" s="374"/>
      <c r="H453" s="374"/>
    </row>
    <row r="454" spans="5:8">
      <c r="E454" s="374"/>
      <c r="F454" s="374"/>
      <c r="G454" s="374"/>
      <c r="H454" s="374"/>
    </row>
    <row r="455" spans="5:8">
      <c r="E455" s="374"/>
      <c r="F455" s="374"/>
      <c r="G455" s="374"/>
      <c r="H455" s="374"/>
    </row>
    <row r="456" spans="5:8">
      <c r="E456" s="374"/>
      <c r="F456" s="374"/>
      <c r="G456" s="374"/>
      <c r="H456" s="374"/>
    </row>
    <row r="457" spans="5:8">
      <c r="E457" s="374"/>
      <c r="F457" s="374"/>
      <c r="G457" s="374"/>
      <c r="H457" s="374"/>
    </row>
    <row r="458" spans="5:8">
      <c r="E458" s="374"/>
      <c r="F458" s="374"/>
      <c r="G458" s="374"/>
      <c r="H458" s="374"/>
    </row>
    <row r="459" spans="5:8">
      <c r="E459" s="374"/>
      <c r="F459" s="374"/>
      <c r="G459" s="374"/>
      <c r="H459" s="374"/>
    </row>
    <row r="460" spans="5:8">
      <c r="E460" s="374"/>
      <c r="F460" s="374"/>
      <c r="G460" s="374"/>
      <c r="H460" s="374"/>
    </row>
    <row r="461" spans="5:8">
      <c r="E461" s="374"/>
      <c r="F461" s="374"/>
      <c r="G461" s="374"/>
      <c r="H461" s="374"/>
    </row>
    <row r="462" spans="5:8">
      <c r="E462" s="374"/>
      <c r="F462" s="374"/>
      <c r="G462" s="374"/>
      <c r="H462" s="374"/>
    </row>
    <row r="463" spans="5:8">
      <c r="E463" s="374"/>
      <c r="F463" s="374"/>
      <c r="G463" s="374"/>
      <c r="H463" s="374"/>
    </row>
    <row r="464" spans="5:8">
      <c r="E464" s="374"/>
      <c r="F464" s="374"/>
      <c r="G464" s="374"/>
      <c r="H464" s="374"/>
    </row>
    <row r="465" spans="5:8">
      <c r="E465" s="374"/>
      <c r="F465" s="374"/>
      <c r="G465" s="374"/>
      <c r="H465" s="374"/>
    </row>
    <row r="466" spans="5:8">
      <c r="E466" s="374"/>
      <c r="F466" s="374"/>
      <c r="G466" s="374"/>
      <c r="H466" s="374"/>
    </row>
    <row r="467" spans="5:8">
      <c r="E467" s="374"/>
      <c r="F467" s="374"/>
      <c r="G467" s="374"/>
      <c r="H467" s="374"/>
    </row>
    <row r="468" spans="5:8">
      <c r="E468" s="374"/>
      <c r="F468" s="374"/>
      <c r="G468" s="374"/>
      <c r="H468" s="374"/>
    </row>
    <row r="469" spans="5:8">
      <c r="E469" s="374"/>
      <c r="F469" s="374"/>
      <c r="G469" s="374"/>
      <c r="H469" s="374"/>
    </row>
    <row r="470" spans="5:8">
      <c r="E470" s="374"/>
      <c r="F470" s="374"/>
      <c r="G470" s="374"/>
      <c r="H470" s="374"/>
    </row>
    <row r="471" spans="5:8">
      <c r="E471" s="374"/>
      <c r="F471" s="374"/>
      <c r="G471" s="374"/>
      <c r="H471" s="374"/>
    </row>
    <row r="472" spans="5:8">
      <c r="E472" s="374"/>
      <c r="F472" s="374"/>
      <c r="G472" s="374"/>
      <c r="H472" s="374"/>
    </row>
    <row r="473" spans="5:8">
      <c r="E473" s="374"/>
      <c r="F473" s="374"/>
      <c r="G473" s="374"/>
      <c r="H473" s="374"/>
    </row>
    <row r="474" spans="5:8">
      <c r="E474" s="374"/>
      <c r="F474" s="374"/>
      <c r="G474" s="374"/>
      <c r="H474" s="374"/>
    </row>
    <row r="475" spans="5:8">
      <c r="E475" s="374"/>
      <c r="F475" s="374"/>
      <c r="G475" s="374"/>
      <c r="H475" s="374"/>
    </row>
    <row r="476" spans="5:8">
      <c r="E476" s="374"/>
      <c r="F476" s="374"/>
      <c r="G476" s="374"/>
      <c r="H476" s="374"/>
    </row>
    <row r="477" spans="5:8">
      <c r="E477" s="374"/>
      <c r="F477" s="374"/>
      <c r="G477" s="374"/>
      <c r="H477" s="374"/>
    </row>
    <row r="478" spans="5:8">
      <c r="E478" s="374"/>
      <c r="F478" s="374"/>
      <c r="G478" s="374"/>
      <c r="H478" s="374"/>
    </row>
    <row r="479" spans="5:8">
      <c r="E479" s="374"/>
      <c r="F479" s="374"/>
      <c r="G479" s="374"/>
      <c r="H479" s="374"/>
    </row>
    <row r="480" spans="5:8">
      <c r="E480" s="374"/>
      <c r="F480" s="374"/>
      <c r="G480" s="374"/>
      <c r="H480" s="374"/>
    </row>
    <row r="481" spans="5:8">
      <c r="E481" s="374"/>
      <c r="F481" s="374"/>
      <c r="G481" s="374"/>
      <c r="H481" s="374"/>
    </row>
    <row r="482" spans="5:8">
      <c r="E482" s="374"/>
      <c r="F482" s="374"/>
      <c r="G482" s="374"/>
      <c r="H482" s="374"/>
    </row>
    <row r="483" spans="5:8">
      <c r="E483" s="374"/>
      <c r="F483" s="374"/>
      <c r="G483" s="374"/>
      <c r="H483" s="374"/>
    </row>
    <row r="484" spans="5:8">
      <c r="E484" s="374"/>
      <c r="F484" s="374"/>
      <c r="G484" s="374"/>
      <c r="H484" s="374"/>
    </row>
    <row r="485" spans="5:8">
      <c r="E485" s="374"/>
      <c r="F485" s="374"/>
      <c r="G485" s="374"/>
      <c r="H485" s="374"/>
    </row>
    <row r="486" spans="5:8">
      <c r="E486" s="374"/>
      <c r="F486" s="374"/>
      <c r="G486" s="374"/>
      <c r="H486" s="374"/>
    </row>
    <row r="487" spans="5:8">
      <c r="E487" s="374"/>
      <c r="F487" s="374"/>
      <c r="G487" s="374"/>
      <c r="H487" s="374"/>
    </row>
    <row r="488" spans="5:8">
      <c r="E488" s="374"/>
      <c r="F488" s="374"/>
      <c r="G488" s="374"/>
      <c r="H488" s="374"/>
    </row>
    <row r="489" spans="5:8">
      <c r="E489" s="374"/>
      <c r="F489" s="374"/>
      <c r="G489" s="374"/>
      <c r="H489" s="374"/>
    </row>
    <row r="490" spans="5:8">
      <c r="E490" s="374"/>
      <c r="F490" s="374"/>
      <c r="G490" s="374"/>
      <c r="H490" s="374"/>
    </row>
    <row r="491" spans="5:8">
      <c r="E491" s="374"/>
      <c r="F491" s="374"/>
      <c r="G491" s="374"/>
      <c r="H491" s="374"/>
    </row>
    <row r="492" spans="5:8">
      <c r="E492" s="374"/>
      <c r="F492" s="374"/>
      <c r="G492" s="374"/>
      <c r="H492" s="374"/>
    </row>
    <row r="493" spans="5:8">
      <c r="E493" s="374"/>
      <c r="F493" s="374"/>
      <c r="G493" s="374"/>
      <c r="H493" s="374"/>
    </row>
    <row r="494" spans="5:8">
      <c r="E494" s="374"/>
      <c r="F494" s="374"/>
      <c r="G494" s="374"/>
      <c r="H494" s="374"/>
    </row>
    <row r="495" spans="5:8">
      <c r="E495" s="374"/>
      <c r="F495" s="374"/>
      <c r="G495" s="374"/>
      <c r="H495" s="374"/>
    </row>
    <row r="496" spans="5:8">
      <c r="E496" s="374"/>
      <c r="F496" s="374"/>
      <c r="G496" s="374"/>
      <c r="H496" s="374"/>
    </row>
    <row r="497" spans="5:8">
      <c r="E497" s="374"/>
      <c r="F497" s="374"/>
      <c r="G497" s="374"/>
      <c r="H497" s="374"/>
    </row>
    <row r="498" spans="5:8">
      <c r="E498" s="374"/>
      <c r="F498" s="374"/>
      <c r="G498" s="374"/>
      <c r="H498" s="374"/>
    </row>
    <row r="499" spans="5:8">
      <c r="E499" s="374"/>
      <c r="F499" s="374"/>
      <c r="G499" s="374"/>
      <c r="H499" s="374"/>
    </row>
    <row r="500" spans="5:8">
      <c r="E500" s="374"/>
      <c r="F500" s="374"/>
      <c r="G500" s="374"/>
      <c r="H500" s="374"/>
    </row>
    <row r="501" spans="5:8">
      <c r="E501" s="374"/>
      <c r="F501" s="374"/>
      <c r="G501" s="374"/>
      <c r="H501" s="374"/>
    </row>
    <row r="502" spans="5:8">
      <c r="E502" s="374"/>
      <c r="F502" s="374"/>
      <c r="G502" s="374"/>
      <c r="H502" s="374"/>
    </row>
    <row r="503" spans="5:8">
      <c r="E503" s="374"/>
      <c r="F503" s="374"/>
      <c r="G503" s="374"/>
      <c r="H503" s="374"/>
    </row>
    <row r="504" spans="5:8">
      <c r="E504" s="374"/>
      <c r="F504" s="374"/>
      <c r="G504" s="374"/>
      <c r="H504" s="374"/>
    </row>
    <row r="505" spans="5:8">
      <c r="E505" s="374"/>
      <c r="F505" s="374"/>
      <c r="G505" s="374"/>
      <c r="H505" s="374"/>
    </row>
    <row r="506" spans="5:8">
      <c r="E506" s="374"/>
      <c r="F506" s="374"/>
      <c r="G506" s="374"/>
      <c r="H506" s="374"/>
    </row>
    <row r="507" spans="5:8">
      <c r="E507" s="374"/>
      <c r="F507" s="374"/>
      <c r="G507" s="374"/>
      <c r="H507" s="374"/>
    </row>
    <row r="508" spans="5:8">
      <c r="E508" s="374"/>
      <c r="F508" s="374"/>
      <c r="G508" s="374"/>
      <c r="H508" s="374"/>
    </row>
    <row r="509" spans="5:8">
      <c r="E509" s="374"/>
      <c r="F509" s="374"/>
      <c r="G509" s="374"/>
      <c r="H509" s="374"/>
    </row>
    <row r="510" spans="5:8">
      <c r="E510" s="374"/>
      <c r="F510" s="374"/>
      <c r="G510" s="374"/>
      <c r="H510" s="374"/>
    </row>
    <row r="511" spans="5:8">
      <c r="E511" s="374"/>
      <c r="F511" s="374"/>
      <c r="G511" s="374"/>
      <c r="H511" s="374"/>
    </row>
    <row r="512" spans="5:8">
      <c r="E512" s="374"/>
      <c r="F512" s="374"/>
      <c r="G512" s="374"/>
      <c r="H512" s="374"/>
    </row>
    <row r="513" spans="5:8">
      <c r="E513" s="374"/>
      <c r="F513" s="374"/>
      <c r="G513" s="374"/>
      <c r="H513" s="374"/>
    </row>
    <row r="514" spans="5:8">
      <c r="E514" s="374"/>
      <c r="F514" s="374"/>
      <c r="G514" s="374"/>
      <c r="H514" s="374"/>
    </row>
    <row r="515" spans="5:8">
      <c r="E515" s="374"/>
      <c r="F515" s="374"/>
      <c r="G515" s="374"/>
      <c r="H515" s="374"/>
    </row>
    <row r="516" spans="5:8">
      <c r="E516" s="374"/>
      <c r="F516" s="374"/>
      <c r="G516" s="374"/>
      <c r="H516" s="374"/>
    </row>
    <row r="517" spans="5:8">
      <c r="E517" s="374"/>
      <c r="F517" s="374"/>
      <c r="G517" s="374"/>
      <c r="H517" s="374"/>
    </row>
    <row r="518" spans="5:8">
      <c r="E518" s="374"/>
      <c r="F518" s="374"/>
      <c r="G518" s="374"/>
      <c r="H518" s="374"/>
    </row>
    <row r="519" spans="5:8">
      <c r="E519" s="374"/>
      <c r="F519" s="374"/>
      <c r="G519" s="374"/>
      <c r="H519" s="374"/>
    </row>
    <row r="520" spans="5:8">
      <c r="E520" s="374"/>
      <c r="F520" s="374"/>
      <c r="G520" s="374"/>
      <c r="H520" s="374"/>
    </row>
    <row r="521" spans="5:8">
      <c r="E521" s="374"/>
      <c r="F521" s="374"/>
      <c r="G521" s="374"/>
      <c r="H521" s="374"/>
    </row>
    <row r="522" spans="5:8">
      <c r="E522" s="374"/>
      <c r="F522" s="374"/>
      <c r="G522" s="374"/>
      <c r="H522" s="374"/>
    </row>
    <row r="523" spans="5:8">
      <c r="E523" s="374"/>
      <c r="F523" s="374"/>
      <c r="G523" s="374"/>
      <c r="H523" s="374"/>
    </row>
    <row r="524" spans="5:8">
      <c r="E524" s="374"/>
      <c r="F524" s="374"/>
      <c r="G524" s="374"/>
      <c r="H524" s="374"/>
    </row>
    <row r="525" spans="5:8">
      <c r="E525" s="374"/>
      <c r="F525" s="374"/>
      <c r="G525" s="374"/>
      <c r="H525" s="374"/>
    </row>
    <row r="526" spans="5:8">
      <c r="E526" s="374"/>
      <c r="F526" s="374"/>
      <c r="G526" s="374"/>
      <c r="H526" s="374"/>
    </row>
    <row r="527" spans="5:8">
      <c r="E527" s="374"/>
      <c r="F527" s="374"/>
      <c r="G527" s="374"/>
      <c r="H527" s="374"/>
    </row>
    <row r="528" spans="5:8">
      <c r="E528" s="374"/>
      <c r="F528" s="374"/>
      <c r="G528" s="374"/>
      <c r="H528" s="374"/>
    </row>
    <row r="529" spans="5:8">
      <c r="E529" s="374"/>
      <c r="F529" s="374"/>
      <c r="G529" s="374"/>
      <c r="H529" s="374"/>
    </row>
    <row r="530" spans="5:8">
      <c r="E530" s="374"/>
      <c r="F530" s="374"/>
      <c r="G530" s="374"/>
      <c r="H530" s="374"/>
    </row>
    <row r="531" spans="5:8">
      <c r="E531" s="374"/>
      <c r="F531" s="374"/>
      <c r="G531" s="374"/>
      <c r="H531" s="374"/>
    </row>
    <row r="532" spans="5:8">
      <c r="E532" s="374"/>
      <c r="F532" s="374"/>
      <c r="G532" s="374"/>
      <c r="H532" s="374"/>
    </row>
    <row r="533" spans="5:8">
      <c r="E533" s="374"/>
      <c r="F533" s="374"/>
      <c r="G533" s="374"/>
      <c r="H533" s="374"/>
    </row>
    <row r="534" spans="5:8">
      <c r="E534" s="374"/>
      <c r="F534" s="374"/>
      <c r="G534" s="374"/>
      <c r="H534" s="374"/>
    </row>
    <row r="535" spans="5:8">
      <c r="E535" s="374"/>
      <c r="F535" s="374"/>
      <c r="G535" s="374"/>
      <c r="H535" s="374"/>
    </row>
    <row r="536" spans="5:8">
      <c r="E536" s="374"/>
      <c r="F536" s="374"/>
      <c r="G536" s="374"/>
      <c r="H536" s="374"/>
    </row>
    <row r="537" spans="5:8">
      <c r="E537" s="374"/>
      <c r="F537" s="374"/>
      <c r="G537" s="374"/>
      <c r="H537" s="374"/>
    </row>
    <row r="538" spans="5:8">
      <c r="E538" s="374"/>
      <c r="F538" s="374"/>
      <c r="G538" s="374"/>
      <c r="H538" s="374"/>
    </row>
    <row r="539" spans="5:8">
      <c r="E539" s="374"/>
      <c r="F539" s="374"/>
      <c r="G539" s="374"/>
      <c r="H539" s="374"/>
    </row>
    <row r="540" spans="5:8">
      <c r="E540" s="374"/>
      <c r="F540" s="374"/>
      <c r="G540" s="374"/>
      <c r="H540" s="374"/>
    </row>
    <row r="541" spans="5:8">
      <c r="E541" s="374"/>
      <c r="F541" s="374"/>
      <c r="G541" s="374"/>
      <c r="H541" s="374"/>
    </row>
    <row r="542" spans="5:8">
      <c r="E542" s="374"/>
      <c r="F542" s="374"/>
      <c r="G542" s="374"/>
      <c r="H542" s="374"/>
    </row>
    <row r="543" spans="5:8">
      <c r="E543" s="374"/>
      <c r="F543" s="374"/>
      <c r="G543" s="374"/>
      <c r="H543" s="374"/>
    </row>
    <row r="544" spans="5:8">
      <c r="E544" s="374"/>
      <c r="F544" s="374"/>
      <c r="G544" s="374"/>
      <c r="H544" s="374"/>
    </row>
    <row r="545" spans="5:8">
      <c r="E545" s="374"/>
      <c r="F545" s="374"/>
      <c r="G545" s="374"/>
      <c r="H545" s="374"/>
    </row>
    <row r="546" spans="5:8">
      <c r="E546" s="374"/>
      <c r="F546" s="374"/>
      <c r="G546" s="374"/>
      <c r="H546" s="374"/>
    </row>
    <row r="547" spans="5:8">
      <c r="E547" s="374"/>
      <c r="F547" s="374"/>
      <c r="G547" s="374"/>
      <c r="H547" s="374"/>
    </row>
    <row r="548" spans="5:8">
      <c r="E548" s="374"/>
      <c r="F548" s="374"/>
      <c r="G548" s="374"/>
      <c r="H548" s="374"/>
    </row>
    <row r="549" spans="5:8">
      <c r="E549" s="374"/>
      <c r="F549" s="374"/>
      <c r="G549" s="374"/>
      <c r="H549" s="374"/>
    </row>
    <row r="550" spans="5:8">
      <c r="E550" s="374"/>
      <c r="F550" s="374"/>
      <c r="G550" s="374"/>
      <c r="H550" s="374"/>
    </row>
    <row r="551" spans="5:8">
      <c r="E551" s="374"/>
      <c r="F551" s="374"/>
      <c r="G551" s="374"/>
      <c r="H551" s="374"/>
    </row>
    <row r="552" spans="5:8">
      <c r="E552" s="374"/>
      <c r="F552" s="374"/>
      <c r="G552" s="374"/>
      <c r="H552" s="374"/>
    </row>
    <row r="553" spans="5:8">
      <c r="E553" s="374"/>
      <c r="F553" s="374"/>
      <c r="G553" s="374"/>
      <c r="H553" s="374"/>
    </row>
    <row r="554" spans="5:8">
      <c r="E554" s="374"/>
      <c r="F554" s="374"/>
      <c r="G554" s="374"/>
      <c r="H554" s="374"/>
    </row>
    <row r="555" spans="5:8">
      <c r="E555" s="374"/>
      <c r="F555" s="374"/>
      <c r="G555" s="374"/>
      <c r="H555" s="374"/>
    </row>
    <row r="556" spans="5:8">
      <c r="E556" s="374"/>
      <c r="F556" s="374"/>
      <c r="G556" s="374"/>
      <c r="H556" s="374"/>
    </row>
    <row r="557" spans="5:8">
      <c r="E557" s="374"/>
      <c r="F557" s="374"/>
      <c r="G557" s="374"/>
      <c r="H557" s="374"/>
    </row>
    <row r="558" spans="5:8">
      <c r="E558" s="374"/>
      <c r="F558" s="374"/>
      <c r="G558" s="374"/>
      <c r="H558" s="374"/>
    </row>
    <row r="559" spans="5:8">
      <c r="E559" s="374"/>
      <c r="F559" s="374"/>
      <c r="G559" s="374"/>
      <c r="H559" s="374"/>
    </row>
    <row r="560" spans="5:8">
      <c r="E560" s="374"/>
      <c r="F560" s="374"/>
      <c r="G560" s="374"/>
      <c r="H560" s="374"/>
    </row>
    <row r="561" spans="5:8">
      <c r="E561" s="374"/>
      <c r="F561" s="374"/>
      <c r="G561" s="374"/>
      <c r="H561" s="374"/>
    </row>
    <row r="562" spans="5:8">
      <c r="E562" s="374"/>
      <c r="F562" s="374"/>
      <c r="G562" s="374"/>
      <c r="H562" s="374"/>
    </row>
    <row r="563" spans="5:8">
      <c r="E563" s="374"/>
      <c r="F563" s="374"/>
      <c r="G563" s="374"/>
      <c r="H563" s="374"/>
    </row>
    <row r="564" spans="5:8">
      <c r="E564" s="374"/>
      <c r="F564" s="374"/>
      <c r="G564" s="374"/>
      <c r="H564" s="374"/>
    </row>
    <row r="565" spans="5:8">
      <c r="E565" s="374"/>
      <c r="F565" s="374"/>
      <c r="G565" s="374"/>
      <c r="H565" s="374"/>
    </row>
    <row r="566" spans="5:8">
      <c r="E566" s="374"/>
      <c r="F566" s="374"/>
      <c r="G566" s="374"/>
      <c r="H566" s="374"/>
    </row>
    <row r="567" spans="5:8">
      <c r="E567" s="374"/>
      <c r="F567" s="374"/>
      <c r="G567" s="374"/>
      <c r="H567" s="374"/>
    </row>
    <row r="568" spans="5:8">
      <c r="E568" s="374"/>
      <c r="F568" s="374"/>
      <c r="G568" s="374"/>
      <c r="H568" s="374"/>
    </row>
    <row r="569" spans="5:8">
      <c r="E569" s="374"/>
      <c r="F569" s="374"/>
      <c r="G569" s="374"/>
      <c r="H569" s="374"/>
    </row>
    <row r="570" spans="5:8">
      <c r="E570" s="374"/>
      <c r="F570" s="374"/>
      <c r="G570" s="374"/>
      <c r="H570" s="374"/>
    </row>
    <row r="571" spans="5:8">
      <c r="E571" s="374"/>
      <c r="F571" s="374"/>
      <c r="G571" s="374"/>
      <c r="H571" s="374"/>
    </row>
    <row r="572" spans="5:8">
      <c r="E572" s="374"/>
      <c r="F572" s="374"/>
      <c r="G572" s="374"/>
      <c r="H572" s="374"/>
    </row>
    <row r="573" spans="5:8">
      <c r="E573" s="374"/>
      <c r="F573" s="374"/>
      <c r="G573" s="374"/>
      <c r="H573" s="374"/>
    </row>
    <row r="574" spans="5:8">
      <c r="E574" s="374"/>
      <c r="F574" s="374"/>
      <c r="G574" s="374"/>
      <c r="H574" s="374"/>
    </row>
    <row r="575" spans="5:8">
      <c r="E575" s="374"/>
      <c r="F575" s="374"/>
      <c r="G575" s="374"/>
      <c r="H575" s="374"/>
    </row>
    <row r="576" spans="5:8">
      <c r="E576" s="374"/>
      <c r="F576" s="374"/>
      <c r="G576" s="374"/>
      <c r="H576" s="374"/>
    </row>
    <row r="577" spans="5:8">
      <c r="E577" s="374"/>
      <c r="F577" s="374"/>
      <c r="G577" s="374"/>
      <c r="H577" s="374"/>
    </row>
    <row r="578" spans="5:8">
      <c r="E578" s="374"/>
      <c r="F578" s="374"/>
      <c r="G578" s="374"/>
      <c r="H578" s="374"/>
    </row>
    <row r="579" spans="5:8">
      <c r="E579" s="374"/>
      <c r="F579" s="374"/>
      <c r="G579" s="374"/>
      <c r="H579" s="374"/>
    </row>
    <row r="580" spans="5:8">
      <c r="E580" s="374"/>
      <c r="F580" s="374"/>
      <c r="G580" s="374"/>
      <c r="H580" s="374"/>
    </row>
    <row r="581" spans="5:8">
      <c r="E581" s="374"/>
      <c r="F581" s="374"/>
      <c r="G581" s="374"/>
      <c r="H581" s="374"/>
    </row>
    <row r="582" spans="5:8">
      <c r="E582" s="374"/>
      <c r="F582" s="374"/>
      <c r="G582" s="374"/>
      <c r="H582" s="374"/>
    </row>
    <row r="583" spans="5:8">
      <c r="E583" s="374"/>
      <c r="F583" s="374"/>
      <c r="G583" s="374"/>
      <c r="H583" s="374"/>
    </row>
    <row r="584" spans="5:8">
      <c r="E584" s="374"/>
      <c r="F584" s="374"/>
      <c r="G584" s="374"/>
      <c r="H584" s="374"/>
    </row>
    <row r="585" spans="5:8">
      <c r="E585" s="374"/>
      <c r="F585" s="374"/>
      <c r="G585" s="374"/>
      <c r="H585" s="374"/>
    </row>
    <row r="586" spans="5:8">
      <c r="E586" s="374"/>
      <c r="F586" s="374"/>
      <c r="G586" s="374"/>
      <c r="H586" s="374"/>
    </row>
    <row r="587" spans="5:8">
      <c r="E587" s="374"/>
      <c r="F587" s="374"/>
      <c r="G587" s="374"/>
      <c r="H587" s="374"/>
    </row>
    <row r="588" spans="5:8">
      <c r="E588" s="374"/>
      <c r="F588" s="374"/>
      <c r="G588" s="374"/>
      <c r="H588" s="374"/>
    </row>
    <row r="589" spans="5:8">
      <c r="E589" s="374"/>
      <c r="F589" s="374"/>
      <c r="G589" s="374"/>
      <c r="H589" s="374"/>
    </row>
    <row r="590" spans="5:8">
      <c r="E590" s="374"/>
      <c r="F590" s="374"/>
      <c r="G590" s="374"/>
      <c r="H590" s="374"/>
    </row>
    <row r="591" spans="5:8">
      <c r="E591" s="374"/>
      <c r="F591" s="374"/>
      <c r="G591" s="374"/>
      <c r="H591" s="374"/>
    </row>
    <row r="592" spans="5:8">
      <c r="E592" s="374"/>
      <c r="F592" s="374"/>
      <c r="G592" s="374"/>
      <c r="H592" s="374"/>
    </row>
    <row r="593" spans="5:8">
      <c r="E593" s="374"/>
      <c r="F593" s="374"/>
      <c r="G593" s="374"/>
      <c r="H593" s="374"/>
    </row>
    <row r="594" spans="5:8">
      <c r="E594" s="374"/>
      <c r="F594" s="374"/>
      <c r="G594" s="374"/>
      <c r="H594" s="374"/>
    </row>
    <row r="595" spans="5:8">
      <c r="E595" s="374"/>
      <c r="F595" s="374"/>
      <c r="G595" s="374"/>
      <c r="H595" s="374"/>
    </row>
    <row r="596" spans="5:8">
      <c r="E596" s="374"/>
      <c r="F596" s="374"/>
      <c r="G596" s="374"/>
      <c r="H596" s="374"/>
    </row>
    <row r="597" spans="5:8">
      <c r="E597" s="374"/>
      <c r="F597" s="374"/>
      <c r="G597" s="374"/>
      <c r="H597" s="374"/>
    </row>
    <row r="598" spans="5:8">
      <c r="E598" s="374"/>
      <c r="F598" s="374"/>
      <c r="G598" s="374"/>
      <c r="H598" s="374"/>
    </row>
    <row r="599" spans="5:8">
      <c r="E599" s="374"/>
      <c r="F599" s="374"/>
      <c r="G599" s="374"/>
      <c r="H599" s="374"/>
    </row>
    <row r="600" spans="5:8">
      <c r="E600" s="374"/>
      <c r="F600" s="374"/>
      <c r="G600" s="374"/>
      <c r="H600" s="374"/>
    </row>
    <row r="601" spans="5:8">
      <c r="E601" s="374"/>
      <c r="F601" s="374"/>
      <c r="G601" s="374"/>
      <c r="H601" s="374"/>
    </row>
    <row r="602" spans="5:8">
      <c r="E602" s="374"/>
      <c r="F602" s="374"/>
      <c r="G602" s="374"/>
      <c r="H602" s="374"/>
    </row>
    <row r="603" spans="5:8">
      <c r="E603" s="374"/>
      <c r="F603" s="374"/>
      <c r="G603" s="374"/>
      <c r="H603" s="374"/>
    </row>
    <row r="604" spans="5:8">
      <c r="E604" s="374"/>
      <c r="F604" s="374"/>
      <c r="G604" s="374"/>
      <c r="H604" s="374"/>
    </row>
    <row r="605" spans="5:8">
      <c r="E605" s="374"/>
      <c r="F605" s="374"/>
      <c r="G605" s="374"/>
      <c r="H605" s="374"/>
    </row>
    <row r="606" spans="5:8">
      <c r="E606" s="374"/>
      <c r="F606" s="374"/>
      <c r="G606" s="374"/>
      <c r="H606" s="374"/>
    </row>
    <row r="607" spans="5:8">
      <c r="E607" s="374"/>
      <c r="F607" s="374"/>
      <c r="G607" s="374"/>
      <c r="H607" s="374"/>
    </row>
    <row r="608" spans="5:8">
      <c r="E608" s="374"/>
      <c r="F608" s="374"/>
      <c r="G608" s="374"/>
      <c r="H608" s="374"/>
    </row>
    <row r="609" spans="5:8">
      <c r="E609" s="374"/>
      <c r="F609" s="374"/>
      <c r="G609" s="374"/>
      <c r="H609" s="374"/>
    </row>
    <row r="610" spans="5:8">
      <c r="E610" s="374"/>
      <c r="F610" s="374"/>
      <c r="G610" s="374"/>
      <c r="H610" s="374"/>
    </row>
    <row r="611" spans="5:8">
      <c r="E611" s="374"/>
      <c r="F611" s="374"/>
      <c r="G611" s="374"/>
      <c r="H611" s="374"/>
    </row>
    <row r="612" spans="5:8">
      <c r="E612" s="374"/>
      <c r="F612" s="374"/>
      <c r="G612" s="374"/>
      <c r="H612" s="374"/>
    </row>
    <row r="613" spans="5:8">
      <c r="E613" s="374"/>
      <c r="F613" s="374"/>
      <c r="G613" s="374"/>
      <c r="H613" s="374"/>
    </row>
    <row r="614" spans="5:8">
      <c r="E614" s="374"/>
      <c r="F614" s="374"/>
      <c r="G614" s="374"/>
      <c r="H614" s="374"/>
    </row>
    <row r="615" spans="5:8">
      <c r="E615" s="374"/>
      <c r="F615" s="374"/>
      <c r="G615" s="374"/>
      <c r="H615" s="374"/>
    </row>
    <row r="616" spans="5:8">
      <c r="E616" s="374"/>
      <c r="F616" s="374"/>
      <c r="G616" s="374"/>
      <c r="H616" s="374"/>
    </row>
    <row r="617" spans="5:8">
      <c r="E617" s="374"/>
      <c r="F617" s="374"/>
      <c r="G617" s="374"/>
      <c r="H617" s="374"/>
    </row>
    <row r="618" spans="5:8">
      <c r="E618" s="374"/>
      <c r="F618" s="374"/>
      <c r="G618" s="374"/>
      <c r="H618" s="374"/>
    </row>
    <row r="619" spans="5:8">
      <c r="E619" s="374"/>
      <c r="F619" s="374"/>
      <c r="G619" s="374"/>
      <c r="H619" s="374"/>
    </row>
    <row r="620" spans="5:8">
      <c r="E620" s="374"/>
      <c r="F620" s="374"/>
      <c r="G620" s="374"/>
      <c r="H620" s="374"/>
    </row>
    <row r="621" spans="5:8">
      <c r="E621" s="374"/>
      <c r="F621" s="374"/>
      <c r="G621" s="374"/>
      <c r="H621" s="374"/>
    </row>
    <row r="622" spans="5:8">
      <c r="E622" s="374"/>
      <c r="F622" s="374"/>
      <c r="G622" s="374"/>
      <c r="H622" s="374"/>
    </row>
    <row r="623" spans="5:8">
      <c r="E623" s="374"/>
      <c r="F623" s="374"/>
      <c r="G623" s="374"/>
      <c r="H623" s="374"/>
    </row>
    <row r="624" spans="5:8">
      <c r="E624" s="374"/>
      <c r="F624" s="374"/>
      <c r="G624" s="374"/>
      <c r="H624" s="374"/>
    </row>
    <row r="625" spans="5:8">
      <c r="E625" s="374"/>
      <c r="F625" s="374"/>
      <c r="G625" s="374"/>
      <c r="H625" s="374"/>
    </row>
    <row r="626" spans="5:8">
      <c r="E626" s="374"/>
      <c r="F626" s="374"/>
      <c r="G626" s="374"/>
      <c r="H626" s="374"/>
    </row>
    <row r="627" spans="5:8">
      <c r="E627" s="374"/>
      <c r="F627" s="374"/>
      <c r="G627" s="374"/>
      <c r="H627" s="374"/>
    </row>
    <row r="628" spans="5:8">
      <c r="E628" s="374"/>
      <c r="F628" s="374"/>
      <c r="G628" s="374"/>
      <c r="H628" s="374"/>
    </row>
    <row r="629" spans="5:8">
      <c r="E629" s="374"/>
      <c r="F629" s="374"/>
      <c r="G629" s="374"/>
      <c r="H629" s="374"/>
    </row>
    <row r="630" spans="5:8">
      <c r="E630" s="374"/>
      <c r="F630" s="374"/>
      <c r="G630" s="374"/>
      <c r="H630" s="374"/>
    </row>
    <row r="631" spans="5:8">
      <c r="E631" s="374"/>
      <c r="F631" s="374"/>
      <c r="G631" s="374"/>
      <c r="H631" s="374"/>
    </row>
    <row r="632" spans="5:8">
      <c r="E632" s="374"/>
      <c r="F632" s="374"/>
      <c r="G632" s="374"/>
      <c r="H632" s="374"/>
    </row>
    <row r="633" spans="5:8">
      <c r="E633" s="374"/>
      <c r="F633" s="374"/>
      <c r="G633" s="374"/>
      <c r="H633" s="374"/>
    </row>
    <row r="634" spans="5:8">
      <c r="E634" s="374"/>
      <c r="F634" s="374"/>
      <c r="G634" s="374"/>
      <c r="H634" s="374"/>
    </row>
    <row r="635" spans="5:8">
      <c r="E635" s="374"/>
      <c r="F635" s="374"/>
      <c r="G635" s="374"/>
      <c r="H635" s="374"/>
    </row>
    <row r="636" spans="5:8">
      <c r="E636" s="374"/>
      <c r="F636" s="374"/>
      <c r="G636" s="374"/>
      <c r="H636" s="374"/>
    </row>
    <row r="637" spans="5:8">
      <c r="E637" s="374"/>
      <c r="F637" s="374"/>
      <c r="G637" s="374"/>
      <c r="H637" s="374"/>
    </row>
    <row r="638" spans="5:8">
      <c r="E638" s="374"/>
      <c r="F638" s="374"/>
      <c r="G638" s="374"/>
      <c r="H638" s="374"/>
    </row>
    <row r="639" spans="5:8">
      <c r="E639" s="374"/>
      <c r="F639" s="374"/>
      <c r="G639" s="374"/>
      <c r="H639" s="374"/>
    </row>
    <row r="640" spans="5:8">
      <c r="E640" s="374"/>
      <c r="F640" s="374"/>
      <c r="G640" s="374"/>
      <c r="H640" s="374"/>
    </row>
    <row r="641" spans="5:8">
      <c r="E641" s="374"/>
      <c r="F641" s="374"/>
      <c r="G641" s="374"/>
      <c r="H641" s="374"/>
    </row>
    <row r="642" spans="5:8">
      <c r="E642" s="374"/>
      <c r="F642" s="374"/>
      <c r="G642" s="374"/>
      <c r="H642" s="374"/>
    </row>
    <row r="643" spans="5:8">
      <c r="E643" s="374"/>
      <c r="F643" s="374"/>
      <c r="G643" s="374"/>
      <c r="H643" s="374"/>
    </row>
    <row r="644" spans="5:8">
      <c r="E644" s="374"/>
      <c r="F644" s="374"/>
      <c r="G644" s="374"/>
      <c r="H644" s="374"/>
    </row>
    <row r="645" spans="5:8">
      <c r="E645" s="374"/>
      <c r="F645" s="374"/>
      <c r="G645" s="374"/>
      <c r="H645" s="374"/>
    </row>
    <row r="646" spans="5:8">
      <c r="E646" s="374"/>
      <c r="F646" s="374"/>
      <c r="G646" s="374"/>
      <c r="H646" s="374"/>
    </row>
    <row r="647" spans="5:8">
      <c r="E647" s="374"/>
      <c r="F647" s="374"/>
      <c r="G647" s="374"/>
      <c r="H647" s="374"/>
    </row>
    <row r="648" spans="5:8">
      <c r="E648" s="374"/>
      <c r="F648" s="374"/>
      <c r="G648" s="374"/>
      <c r="H648" s="374"/>
    </row>
    <row r="649" spans="5:8">
      <c r="E649" s="374"/>
      <c r="F649" s="374"/>
      <c r="G649" s="374"/>
      <c r="H649" s="374"/>
    </row>
    <row r="650" spans="5:8">
      <c r="E650" s="374"/>
      <c r="F650" s="374"/>
      <c r="G650" s="374"/>
      <c r="H650" s="374"/>
    </row>
    <row r="651" spans="5:8">
      <c r="E651" s="374"/>
      <c r="F651" s="374"/>
      <c r="G651" s="374"/>
      <c r="H651" s="374"/>
    </row>
    <row r="652" spans="5:8">
      <c r="E652" s="374"/>
      <c r="F652" s="374"/>
      <c r="G652" s="374"/>
      <c r="H652" s="374"/>
    </row>
    <row r="653" spans="5:8">
      <c r="E653" s="374"/>
      <c r="F653" s="374"/>
      <c r="G653" s="374"/>
      <c r="H653" s="374"/>
    </row>
    <row r="654" spans="5:8">
      <c r="E654" s="374"/>
      <c r="F654" s="374"/>
      <c r="G654" s="374"/>
      <c r="H654" s="374"/>
    </row>
    <row r="655" spans="5:8">
      <c r="E655" s="374"/>
      <c r="F655" s="374"/>
      <c r="G655" s="374"/>
      <c r="H655" s="374"/>
    </row>
    <row r="656" spans="5:8">
      <c r="E656" s="374"/>
      <c r="F656" s="374"/>
      <c r="G656" s="374"/>
      <c r="H656" s="374"/>
    </row>
    <row r="657" spans="5:8">
      <c r="E657" s="374"/>
      <c r="F657" s="374"/>
      <c r="G657" s="374"/>
      <c r="H657" s="374"/>
    </row>
    <row r="658" spans="5:8">
      <c r="E658" s="374"/>
      <c r="F658" s="374"/>
      <c r="G658" s="374"/>
      <c r="H658" s="374"/>
    </row>
    <row r="659" spans="5:8">
      <c r="E659" s="374"/>
      <c r="F659" s="374"/>
      <c r="G659" s="374"/>
      <c r="H659" s="374"/>
    </row>
    <row r="660" spans="5:8">
      <c r="E660" s="374"/>
      <c r="F660" s="374"/>
      <c r="G660" s="374"/>
      <c r="H660" s="374"/>
    </row>
    <row r="661" spans="5:8">
      <c r="E661" s="374"/>
      <c r="F661" s="374"/>
      <c r="G661" s="374"/>
      <c r="H661" s="374"/>
    </row>
    <row r="662" spans="5:8">
      <c r="E662" s="374"/>
      <c r="F662" s="374"/>
      <c r="G662" s="374"/>
      <c r="H662" s="374"/>
    </row>
    <row r="663" spans="5:8">
      <c r="E663" s="374"/>
      <c r="F663" s="374"/>
      <c r="G663" s="374"/>
      <c r="H663" s="374"/>
    </row>
    <row r="664" spans="5:8">
      <c r="E664" s="374"/>
      <c r="F664" s="374"/>
      <c r="G664" s="374"/>
      <c r="H664" s="374"/>
    </row>
    <row r="665" spans="5:8">
      <c r="E665" s="374"/>
      <c r="F665" s="374"/>
      <c r="G665" s="374"/>
      <c r="H665" s="374"/>
    </row>
    <row r="666" spans="5:8">
      <c r="E666" s="374"/>
      <c r="F666" s="374"/>
      <c r="G666" s="374"/>
      <c r="H666" s="374"/>
    </row>
    <row r="667" spans="5:8">
      <c r="E667" s="374"/>
      <c r="F667" s="374"/>
      <c r="G667" s="374"/>
      <c r="H667" s="374"/>
    </row>
    <row r="668" spans="5:8">
      <c r="E668" s="374"/>
      <c r="F668" s="374"/>
      <c r="G668" s="374"/>
      <c r="H668" s="374"/>
    </row>
    <row r="669" spans="5:8">
      <c r="E669" s="374"/>
      <c r="F669" s="374"/>
      <c r="G669" s="374"/>
      <c r="H669" s="374"/>
    </row>
    <row r="670" spans="5:8">
      <c r="E670" s="374"/>
      <c r="F670" s="374"/>
      <c r="G670" s="374"/>
      <c r="H670" s="374"/>
    </row>
    <row r="671" spans="5:8">
      <c r="E671" s="374"/>
      <c r="F671" s="374"/>
      <c r="G671" s="374"/>
      <c r="H671" s="374"/>
    </row>
    <row r="672" spans="5:8">
      <c r="E672" s="374"/>
      <c r="F672" s="374"/>
      <c r="G672" s="374"/>
      <c r="H672" s="374"/>
    </row>
    <row r="673" spans="5:8">
      <c r="E673" s="374"/>
      <c r="F673" s="374"/>
      <c r="G673" s="374"/>
      <c r="H673" s="374"/>
    </row>
    <row r="674" spans="5:8">
      <c r="E674" s="374"/>
      <c r="F674" s="374"/>
      <c r="G674" s="374"/>
      <c r="H674" s="374"/>
    </row>
    <row r="675" spans="5:8">
      <c r="E675" s="374"/>
      <c r="F675" s="374"/>
      <c r="G675" s="374"/>
      <c r="H675" s="374"/>
    </row>
    <row r="676" spans="5:8">
      <c r="E676" s="374"/>
      <c r="F676" s="374"/>
      <c r="G676" s="374"/>
      <c r="H676" s="374"/>
    </row>
    <row r="677" spans="5:8">
      <c r="E677" s="374"/>
      <c r="F677" s="374"/>
      <c r="G677" s="374"/>
      <c r="H677" s="374"/>
    </row>
    <row r="678" spans="5:8">
      <c r="E678" s="374"/>
      <c r="F678" s="374"/>
      <c r="G678" s="374"/>
      <c r="H678" s="374"/>
    </row>
    <row r="679" spans="5:8">
      <c r="E679" s="374"/>
      <c r="F679" s="374"/>
      <c r="G679" s="374"/>
      <c r="H679" s="374"/>
    </row>
    <row r="680" spans="5:8">
      <c r="E680" s="374"/>
      <c r="F680" s="374"/>
      <c r="G680" s="374"/>
      <c r="H680" s="374"/>
    </row>
    <row r="681" spans="5:8">
      <c r="E681" s="374"/>
      <c r="F681" s="374"/>
      <c r="G681" s="374"/>
      <c r="H681" s="374"/>
    </row>
    <row r="682" spans="5:8">
      <c r="E682" s="374"/>
      <c r="F682" s="374"/>
      <c r="G682" s="374"/>
      <c r="H682" s="374"/>
    </row>
    <row r="683" spans="5:8">
      <c r="E683" s="374"/>
      <c r="F683" s="374"/>
      <c r="G683" s="374"/>
      <c r="H683" s="374"/>
    </row>
    <row r="684" spans="5:8">
      <c r="E684" s="374"/>
      <c r="F684" s="374"/>
      <c r="G684" s="374"/>
      <c r="H684" s="374"/>
    </row>
    <row r="685" spans="5:8">
      <c r="E685" s="374"/>
      <c r="F685" s="374"/>
      <c r="G685" s="374"/>
      <c r="H685" s="374"/>
    </row>
    <row r="686" spans="5:8">
      <c r="E686" s="374"/>
      <c r="F686" s="374"/>
      <c r="G686" s="374"/>
      <c r="H686" s="374"/>
    </row>
    <row r="687" spans="5:8">
      <c r="E687" s="374"/>
      <c r="F687" s="374"/>
      <c r="G687" s="374"/>
      <c r="H687" s="374"/>
    </row>
    <row r="688" spans="5:8">
      <c r="E688" s="374"/>
      <c r="F688" s="374"/>
      <c r="G688" s="374"/>
      <c r="H688" s="374"/>
    </row>
    <row r="689" spans="5:8">
      <c r="E689" s="374"/>
      <c r="F689" s="374"/>
      <c r="G689" s="374"/>
      <c r="H689" s="374"/>
    </row>
    <row r="690" spans="5:8">
      <c r="E690" s="374"/>
      <c r="F690" s="374"/>
      <c r="G690" s="374"/>
      <c r="H690" s="374"/>
    </row>
    <row r="691" spans="5:8">
      <c r="E691" s="374"/>
      <c r="F691" s="374"/>
      <c r="G691" s="374"/>
      <c r="H691" s="374"/>
    </row>
    <row r="692" spans="5:8">
      <c r="E692" s="374"/>
      <c r="F692" s="374"/>
      <c r="G692" s="374"/>
      <c r="H692" s="374"/>
    </row>
    <row r="693" spans="5:8">
      <c r="E693" s="374"/>
      <c r="F693" s="374"/>
      <c r="G693" s="374"/>
      <c r="H693" s="374"/>
    </row>
    <row r="694" spans="5:8">
      <c r="E694" s="374"/>
      <c r="F694" s="374"/>
      <c r="G694" s="374"/>
      <c r="H694" s="374"/>
    </row>
    <row r="695" spans="5:8">
      <c r="E695" s="374"/>
      <c r="F695" s="374"/>
      <c r="G695" s="374"/>
      <c r="H695" s="374"/>
    </row>
    <row r="696" spans="5:8">
      <c r="E696" s="374"/>
      <c r="F696" s="374"/>
      <c r="G696" s="374"/>
      <c r="H696" s="374"/>
    </row>
    <row r="697" spans="5:8">
      <c r="E697" s="374"/>
      <c r="F697" s="374"/>
      <c r="G697" s="374"/>
      <c r="H697" s="374"/>
    </row>
    <row r="698" spans="5:8">
      <c r="E698" s="374"/>
      <c r="F698" s="374"/>
      <c r="G698" s="374"/>
      <c r="H698" s="374"/>
    </row>
    <row r="699" spans="5:8">
      <c r="E699" s="374"/>
      <c r="F699" s="374"/>
      <c r="G699" s="374"/>
      <c r="H699" s="374"/>
    </row>
    <row r="700" spans="5:8">
      <c r="E700" s="374"/>
      <c r="F700" s="374"/>
      <c r="G700" s="374"/>
      <c r="H700" s="374"/>
    </row>
    <row r="701" spans="5:8">
      <c r="E701" s="374"/>
      <c r="F701" s="374"/>
      <c r="G701" s="374"/>
      <c r="H701" s="374"/>
    </row>
    <row r="702" spans="5:8">
      <c r="E702" s="374"/>
      <c r="F702" s="374"/>
      <c r="G702" s="374"/>
      <c r="H702" s="374"/>
    </row>
    <row r="703" spans="5:8">
      <c r="E703" s="374"/>
      <c r="F703" s="374"/>
      <c r="G703" s="374"/>
      <c r="H703" s="374"/>
    </row>
    <row r="704" spans="5:8">
      <c r="E704" s="374"/>
      <c r="F704" s="374"/>
      <c r="G704" s="374"/>
      <c r="H704" s="374"/>
    </row>
    <row r="705" spans="5:8">
      <c r="E705" s="374"/>
      <c r="F705" s="374"/>
      <c r="G705" s="374"/>
      <c r="H705" s="374"/>
    </row>
    <row r="706" spans="5:8">
      <c r="E706" s="374"/>
      <c r="F706" s="374"/>
      <c r="G706" s="374"/>
      <c r="H706" s="374"/>
    </row>
    <row r="707" spans="5:8">
      <c r="E707" s="374"/>
      <c r="F707" s="374"/>
      <c r="G707" s="374"/>
      <c r="H707" s="374"/>
    </row>
    <row r="708" spans="5:8">
      <c r="E708" s="374"/>
      <c r="F708" s="374"/>
      <c r="G708" s="374"/>
      <c r="H708" s="374"/>
    </row>
    <row r="709" spans="5:8">
      <c r="E709" s="374"/>
      <c r="F709" s="374"/>
      <c r="G709" s="374"/>
      <c r="H709" s="374"/>
    </row>
    <row r="710" spans="5:8">
      <c r="E710" s="374"/>
      <c r="F710" s="374"/>
      <c r="G710" s="374"/>
      <c r="H710" s="374"/>
    </row>
    <row r="711" spans="5:8">
      <c r="E711" s="374"/>
      <c r="F711" s="374"/>
      <c r="G711" s="374"/>
      <c r="H711" s="374"/>
    </row>
    <row r="712" spans="5:8">
      <c r="E712" s="374"/>
      <c r="F712" s="374"/>
      <c r="G712" s="374"/>
      <c r="H712" s="374"/>
    </row>
    <row r="713" spans="5:8">
      <c r="E713" s="374"/>
      <c r="F713" s="374"/>
      <c r="G713" s="374"/>
      <c r="H713" s="374"/>
    </row>
    <row r="714" spans="5:8">
      <c r="E714" s="374"/>
      <c r="F714" s="374"/>
      <c r="G714" s="374"/>
      <c r="H714" s="374"/>
    </row>
    <row r="715" spans="5:8">
      <c r="E715" s="374"/>
      <c r="F715" s="374"/>
      <c r="G715" s="374"/>
      <c r="H715" s="374"/>
    </row>
    <row r="716" spans="5:8">
      <c r="E716" s="374"/>
      <c r="F716" s="374"/>
      <c r="G716" s="374"/>
      <c r="H716" s="374"/>
    </row>
    <row r="717" spans="5:8">
      <c r="E717" s="374"/>
      <c r="F717" s="374"/>
      <c r="G717" s="374"/>
      <c r="H717" s="374"/>
    </row>
    <row r="718" spans="5:8">
      <c r="E718" s="374"/>
      <c r="F718" s="374"/>
      <c r="G718" s="374"/>
      <c r="H718" s="374"/>
    </row>
    <row r="719" spans="5:8">
      <c r="E719" s="374"/>
      <c r="F719" s="374"/>
      <c r="G719" s="374"/>
      <c r="H719" s="374"/>
    </row>
    <row r="720" spans="5:8">
      <c r="E720" s="374"/>
      <c r="F720" s="374"/>
      <c r="G720" s="374"/>
      <c r="H720" s="374"/>
    </row>
    <row r="721" spans="5:8">
      <c r="E721" s="374"/>
      <c r="F721" s="374"/>
      <c r="G721" s="374"/>
      <c r="H721" s="374"/>
    </row>
    <row r="722" spans="5:8">
      <c r="E722" s="374"/>
      <c r="F722" s="374"/>
      <c r="G722" s="374"/>
      <c r="H722" s="374"/>
    </row>
    <row r="723" spans="5:8">
      <c r="E723" s="374"/>
      <c r="F723" s="374"/>
      <c r="G723" s="374"/>
      <c r="H723" s="374"/>
    </row>
    <row r="724" spans="5:8">
      <c r="E724" s="374"/>
      <c r="F724" s="374"/>
      <c r="G724" s="374"/>
      <c r="H724" s="374"/>
    </row>
    <row r="725" spans="5:8">
      <c r="E725" s="374"/>
      <c r="F725" s="374"/>
      <c r="G725" s="374"/>
      <c r="H725" s="374"/>
    </row>
    <row r="726" spans="5:8">
      <c r="E726" s="374"/>
      <c r="F726" s="374"/>
      <c r="G726" s="374"/>
      <c r="H726" s="374"/>
    </row>
    <row r="727" spans="5:8">
      <c r="E727" s="374"/>
      <c r="F727" s="374"/>
      <c r="G727" s="374"/>
      <c r="H727" s="374"/>
    </row>
    <row r="728" spans="5:8">
      <c r="E728" s="374"/>
      <c r="F728" s="374"/>
      <c r="G728" s="374"/>
      <c r="H728" s="374"/>
    </row>
    <row r="729" spans="5:8">
      <c r="E729" s="374"/>
      <c r="F729" s="374"/>
      <c r="G729" s="374"/>
      <c r="H729" s="374"/>
    </row>
    <row r="730" spans="5:8">
      <c r="E730" s="374"/>
      <c r="F730" s="374"/>
      <c r="G730" s="374"/>
      <c r="H730" s="374"/>
    </row>
    <row r="731" spans="5:8">
      <c r="E731" s="374"/>
      <c r="F731" s="374"/>
      <c r="G731" s="374"/>
      <c r="H731" s="374"/>
    </row>
    <row r="732" spans="5:8">
      <c r="E732" s="374"/>
      <c r="F732" s="374"/>
      <c r="G732" s="374"/>
      <c r="H732" s="374"/>
    </row>
    <row r="733" spans="5:8">
      <c r="E733" s="374"/>
      <c r="F733" s="374"/>
      <c r="G733" s="374"/>
      <c r="H733" s="374"/>
    </row>
    <row r="734" spans="5:8">
      <c r="E734" s="374"/>
      <c r="F734" s="374"/>
      <c r="G734" s="374"/>
      <c r="H734" s="374"/>
    </row>
    <row r="735" spans="5:8">
      <c r="E735" s="374"/>
      <c r="F735" s="374"/>
      <c r="G735" s="374"/>
      <c r="H735" s="374"/>
    </row>
    <row r="736" spans="5:8">
      <c r="E736" s="374"/>
      <c r="F736" s="374"/>
      <c r="G736" s="374"/>
      <c r="H736" s="374"/>
    </row>
    <row r="737" spans="5:8">
      <c r="E737" s="374"/>
      <c r="F737" s="374"/>
      <c r="G737" s="374"/>
      <c r="H737" s="374"/>
    </row>
    <row r="738" spans="5:8">
      <c r="E738" s="374"/>
      <c r="F738" s="374"/>
      <c r="G738" s="374"/>
      <c r="H738" s="374"/>
    </row>
    <row r="739" spans="5:8">
      <c r="E739" s="374"/>
      <c r="F739" s="374"/>
      <c r="G739" s="374"/>
      <c r="H739" s="374"/>
    </row>
    <row r="740" spans="5:8">
      <c r="E740" s="374"/>
      <c r="F740" s="374"/>
      <c r="G740" s="374"/>
      <c r="H740" s="374"/>
    </row>
    <row r="741" spans="5:8">
      <c r="E741" s="374"/>
      <c r="F741" s="374"/>
      <c r="G741" s="374"/>
      <c r="H741" s="374"/>
    </row>
    <row r="742" spans="5:8">
      <c r="E742" s="374"/>
      <c r="F742" s="374"/>
      <c r="G742" s="374"/>
      <c r="H742" s="374"/>
    </row>
    <row r="743" spans="5:8">
      <c r="E743" s="374"/>
      <c r="F743" s="374"/>
      <c r="G743" s="374"/>
      <c r="H743" s="374"/>
    </row>
    <row r="744" spans="5:8">
      <c r="E744" s="374"/>
      <c r="F744" s="374"/>
      <c r="G744" s="374"/>
      <c r="H744" s="374"/>
    </row>
    <row r="745" spans="5:8">
      <c r="E745" s="374"/>
      <c r="F745" s="374"/>
      <c r="G745" s="374"/>
      <c r="H745" s="374"/>
    </row>
    <row r="746" spans="5:8">
      <c r="E746" s="374"/>
      <c r="F746" s="374"/>
      <c r="G746" s="374"/>
      <c r="H746" s="374"/>
    </row>
    <row r="747" spans="5:8">
      <c r="E747" s="374"/>
      <c r="F747" s="374"/>
      <c r="G747" s="374"/>
      <c r="H747" s="374"/>
    </row>
    <row r="748" spans="5:8">
      <c r="E748" s="374"/>
      <c r="F748" s="374"/>
      <c r="G748" s="374"/>
      <c r="H748" s="374"/>
    </row>
    <row r="749" spans="5:8">
      <c r="E749" s="374"/>
      <c r="F749" s="374"/>
      <c r="G749" s="374"/>
      <c r="H749" s="374"/>
    </row>
    <row r="750" spans="5:8">
      <c r="E750" s="374"/>
      <c r="F750" s="374"/>
      <c r="G750" s="374"/>
      <c r="H750" s="374"/>
    </row>
    <row r="751" spans="5:8">
      <c r="E751" s="374"/>
      <c r="F751" s="374"/>
      <c r="G751" s="374"/>
      <c r="H751" s="374"/>
    </row>
    <row r="752" spans="5:8">
      <c r="E752" s="374"/>
      <c r="F752" s="374"/>
      <c r="G752" s="374"/>
      <c r="H752" s="374"/>
    </row>
    <row r="753" spans="5:8">
      <c r="E753" s="374"/>
      <c r="F753" s="374"/>
      <c r="G753" s="374"/>
      <c r="H753" s="374"/>
    </row>
    <row r="754" spans="5:8">
      <c r="E754" s="374"/>
      <c r="F754" s="374"/>
      <c r="G754" s="374"/>
      <c r="H754" s="374"/>
    </row>
    <row r="755" spans="5:8">
      <c r="E755" s="374"/>
      <c r="F755" s="374"/>
      <c r="G755" s="374"/>
      <c r="H755" s="374"/>
    </row>
    <row r="756" spans="5:8">
      <c r="E756" s="374"/>
      <c r="F756" s="374"/>
      <c r="G756" s="374"/>
      <c r="H756" s="374"/>
    </row>
    <row r="757" spans="5:8">
      <c r="E757" s="374"/>
      <c r="F757" s="374"/>
      <c r="G757" s="374"/>
      <c r="H757" s="374"/>
    </row>
    <row r="758" spans="5:8">
      <c r="E758" s="374"/>
      <c r="F758" s="374"/>
      <c r="G758" s="374"/>
      <c r="H758" s="374"/>
    </row>
    <row r="759" spans="5:8">
      <c r="E759" s="374"/>
      <c r="F759" s="374"/>
      <c r="G759" s="374"/>
      <c r="H759" s="374"/>
    </row>
    <row r="760" spans="5:8">
      <c r="E760" s="374"/>
      <c r="F760" s="374"/>
      <c r="G760" s="374"/>
      <c r="H760" s="374"/>
    </row>
    <row r="761" spans="5:8">
      <c r="E761" s="374"/>
      <c r="F761" s="374"/>
      <c r="G761" s="374"/>
      <c r="H761" s="374"/>
    </row>
    <row r="762" spans="5:8">
      <c r="E762" s="374"/>
      <c r="F762" s="374"/>
      <c r="G762" s="374"/>
      <c r="H762" s="374"/>
    </row>
    <row r="763" spans="5:8">
      <c r="E763" s="374"/>
      <c r="F763" s="374"/>
      <c r="G763" s="374"/>
      <c r="H763" s="374"/>
    </row>
    <row r="764" spans="5:8">
      <c r="E764" s="374"/>
      <c r="F764" s="374"/>
      <c r="G764" s="374"/>
      <c r="H764" s="374"/>
    </row>
    <row r="765" spans="5:8">
      <c r="E765" s="374"/>
      <c r="F765" s="374"/>
      <c r="G765" s="374"/>
      <c r="H765" s="374"/>
    </row>
    <row r="766" spans="5:8">
      <c r="E766" s="374"/>
      <c r="F766" s="374"/>
      <c r="G766" s="374"/>
      <c r="H766" s="374"/>
    </row>
    <row r="767" spans="5:8">
      <c r="E767" s="374"/>
      <c r="F767" s="374"/>
      <c r="G767" s="374"/>
      <c r="H767" s="374"/>
    </row>
    <row r="768" spans="5:8">
      <c r="E768" s="374"/>
      <c r="F768" s="374"/>
      <c r="G768" s="374"/>
      <c r="H768" s="374"/>
    </row>
    <row r="769" spans="5:8">
      <c r="E769" s="374"/>
      <c r="F769" s="374"/>
      <c r="G769" s="374"/>
      <c r="H769" s="374"/>
    </row>
    <row r="770" spans="5:8">
      <c r="E770" s="374"/>
      <c r="F770" s="374"/>
      <c r="G770" s="374"/>
      <c r="H770" s="374"/>
    </row>
    <row r="771" spans="5:8">
      <c r="E771" s="374"/>
      <c r="F771" s="374"/>
      <c r="G771" s="374"/>
      <c r="H771" s="374"/>
    </row>
    <row r="772" spans="5:8">
      <c r="E772" s="374"/>
      <c r="F772" s="374"/>
      <c r="G772" s="374"/>
      <c r="H772" s="374"/>
    </row>
    <row r="773" spans="5:8">
      <c r="E773" s="374"/>
      <c r="F773" s="374"/>
      <c r="G773" s="374"/>
      <c r="H773" s="374"/>
    </row>
    <row r="774" spans="5:8">
      <c r="E774" s="374"/>
      <c r="F774" s="374"/>
      <c r="G774" s="374"/>
      <c r="H774" s="374"/>
    </row>
    <row r="775" spans="5:8">
      <c r="E775" s="374"/>
      <c r="F775" s="374"/>
      <c r="G775" s="374"/>
      <c r="H775" s="374"/>
    </row>
    <row r="776" spans="5:8">
      <c r="E776" s="374"/>
      <c r="F776" s="374"/>
      <c r="G776" s="374"/>
      <c r="H776" s="374"/>
    </row>
    <row r="777" spans="5:8">
      <c r="E777" s="374"/>
      <c r="F777" s="374"/>
      <c r="G777" s="374"/>
      <c r="H777" s="374"/>
    </row>
    <row r="778" spans="5:8">
      <c r="E778" s="374"/>
      <c r="F778" s="374"/>
      <c r="G778" s="374"/>
      <c r="H778" s="374"/>
    </row>
    <row r="779" spans="5:8">
      <c r="E779" s="374"/>
      <c r="F779" s="374"/>
      <c r="G779" s="374"/>
      <c r="H779" s="374"/>
    </row>
    <row r="780" spans="5:8">
      <c r="E780" s="374"/>
      <c r="F780" s="374"/>
      <c r="G780" s="374"/>
      <c r="H780" s="374"/>
    </row>
    <row r="781" spans="5:8">
      <c r="E781" s="374"/>
      <c r="F781" s="374"/>
      <c r="G781" s="374"/>
      <c r="H781" s="374"/>
    </row>
    <row r="782" spans="5:8">
      <c r="E782" s="374"/>
      <c r="F782" s="374"/>
      <c r="G782" s="374"/>
      <c r="H782" s="374"/>
    </row>
    <row r="783" spans="5:8">
      <c r="E783" s="374"/>
      <c r="F783" s="374"/>
      <c r="G783" s="374"/>
      <c r="H783" s="374"/>
    </row>
    <row r="784" spans="5:8">
      <c r="E784" s="374"/>
      <c r="F784" s="374"/>
      <c r="G784" s="374"/>
      <c r="H784" s="374"/>
    </row>
    <row r="785" spans="5:8">
      <c r="E785" s="374"/>
      <c r="F785" s="374"/>
      <c r="G785" s="374"/>
      <c r="H785" s="374"/>
    </row>
    <row r="786" spans="5:8">
      <c r="E786" s="374"/>
      <c r="F786" s="374"/>
      <c r="G786" s="374"/>
      <c r="H786" s="374"/>
    </row>
    <row r="787" spans="5:8">
      <c r="E787" s="374"/>
      <c r="F787" s="374"/>
      <c r="G787" s="374"/>
      <c r="H787" s="374"/>
    </row>
    <row r="788" spans="5:8">
      <c r="E788" s="374"/>
      <c r="F788" s="374"/>
      <c r="G788" s="374"/>
      <c r="H788" s="374"/>
    </row>
    <row r="789" spans="5:8">
      <c r="E789" s="374"/>
      <c r="F789" s="374"/>
      <c r="G789" s="374"/>
      <c r="H789" s="374"/>
    </row>
    <row r="790" spans="5:8">
      <c r="E790" s="374"/>
      <c r="F790" s="374"/>
      <c r="G790" s="374"/>
      <c r="H790" s="374"/>
    </row>
    <row r="791" spans="5:8">
      <c r="E791" s="374"/>
      <c r="F791" s="374"/>
      <c r="G791" s="374"/>
      <c r="H791" s="374"/>
    </row>
    <row r="792" spans="5:8">
      <c r="E792" s="374"/>
      <c r="F792" s="374"/>
      <c r="G792" s="374"/>
      <c r="H792" s="374"/>
    </row>
    <row r="793" spans="5:8">
      <c r="E793" s="374"/>
      <c r="F793" s="374"/>
      <c r="G793" s="374"/>
      <c r="H793" s="374"/>
    </row>
    <row r="794" spans="5:8">
      <c r="E794" s="374"/>
      <c r="F794" s="374"/>
      <c r="G794" s="374"/>
      <c r="H794" s="374"/>
    </row>
    <row r="795" spans="5:8">
      <c r="E795" s="374"/>
      <c r="F795" s="374"/>
      <c r="G795" s="374"/>
      <c r="H795" s="374"/>
    </row>
    <row r="796" spans="5:8">
      <c r="E796" s="374"/>
      <c r="F796" s="374"/>
      <c r="G796" s="374"/>
      <c r="H796" s="374"/>
    </row>
    <row r="797" spans="5:8">
      <c r="E797" s="374"/>
      <c r="F797" s="374"/>
      <c r="G797" s="374"/>
      <c r="H797" s="374"/>
    </row>
    <row r="798" spans="5:8">
      <c r="E798" s="374"/>
      <c r="F798" s="374"/>
      <c r="G798" s="374"/>
      <c r="H798" s="374"/>
    </row>
    <row r="799" spans="5:8">
      <c r="E799" s="374"/>
      <c r="F799" s="374"/>
      <c r="G799" s="374"/>
      <c r="H799" s="374"/>
    </row>
    <row r="800" spans="5:8">
      <c r="E800" s="374"/>
      <c r="F800" s="374"/>
      <c r="G800" s="374"/>
      <c r="H800" s="374"/>
    </row>
    <row r="801" spans="5:8">
      <c r="E801" s="374"/>
      <c r="F801" s="374"/>
      <c r="G801" s="374"/>
      <c r="H801" s="374"/>
    </row>
    <row r="802" spans="5:8">
      <c r="E802" s="374"/>
      <c r="F802" s="374"/>
      <c r="G802" s="374"/>
      <c r="H802" s="374"/>
    </row>
    <row r="803" spans="5:8">
      <c r="E803" s="374"/>
      <c r="F803" s="374"/>
      <c r="G803" s="374"/>
      <c r="H803" s="374"/>
    </row>
    <row r="804" spans="5:8">
      <c r="E804" s="374"/>
      <c r="F804" s="374"/>
      <c r="G804" s="374"/>
      <c r="H804" s="374"/>
    </row>
    <row r="805" spans="5:8">
      <c r="E805" s="374"/>
      <c r="F805" s="374"/>
      <c r="G805" s="374"/>
      <c r="H805" s="374"/>
    </row>
    <row r="806" spans="5:8">
      <c r="E806" s="374"/>
      <c r="F806" s="374"/>
      <c r="G806" s="374"/>
      <c r="H806" s="374"/>
    </row>
    <row r="807" spans="5:8">
      <c r="E807" s="374"/>
      <c r="F807" s="374"/>
      <c r="G807" s="374"/>
      <c r="H807" s="374"/>
    </row>
    <row r="808" spans="5:8">
      <c r="E808" s="374"/>
      <c r="F808" s="374"/>
      <c r="G808" s="374"/>
      <c r="H808" s="374"/>
    </row>
    <row r="809" spans="5:8">
      <c r="E809" s="374"/>
      <c r="F809" s="374"/>
      <c r="G809" s="374"/>
      <c r="H809" s="374"/>
    </row>
    <row r="810" spans="5:8">
      <c r="E810" s="374"/>
      <c r="F810" s="374"/>
      <c r="G810" s="374"/>
      <c r="H810" s="374"/>
    </row>
    <row r="811" spans="5:8">
      <c r="E811" s="374"/>
      <c r="F811" s="374"/>
      <c r="G811" s="374"/>
      <c r="H811" s="374"/>
    </row>
    <row r="812" spans="5:8">
      <c r="E812" s="374"/>
      <c r="F812" s="374"/>
      <c r="G812" s="374"/>
      <c r="H812" s="374"/>
    </row>
    <row r="813" spans="5:8">
      <c r="E813" s="374"/>
      <c r="F813" s="374"/>
      <c r="G813" s="374"/>
      <c r="H813" s="374"/>
    </row>
    <row r="814" spans="5:8">
      <c r="E814" s="374"/>
      <c r="F814" s="374"/>
      <c r="G814" s="374"/>
      <c r="H814" s="374"/>
    </row>
    <row r="815" spans="5:8">
      <c r="E815" s="374"/>
      <c r="F815" s="374"/>
      <c r="G815" s="374"/>
      <c r="H815" s="374"/>
    </row>
    <row r="816" spans="5:8">
      <c r="E816" s="374"/>
      <c r="F816" s="374"/>
      <c r="G816" s="374"/>
      <c r="H816" s="374"/>
    </row>
    <row r="817" spans="5:8">
      <c r="E817" s="374"/>
      <c r="F817" s="374"/>
      <c r="G817" s="374"/>
      <c r="H817" s="374"/>
    </row>
    <row r="818" spans="5:8">
      <c r="E818" s="374"/>
      <c r="F818" s="374"/>
      <c r="G818" s="374"/>
      <c r="H818" s="374"/>
    </row>
    <row r="819" spans="5:8">
      <c r="E819" s="374"/>
      <c r="F819" s="374"/>
      <c r="G819" s="374"/>
      <c r="H819" s="374"/>
    </row>
    <row r="820" spans="5:8">
      <c r="E820" s="374"/>
      <c r="F820" s="374"/>
      <c r="G820" s="374"/>
      <c r="H820" s="374"/>
    </row>
    <row r="821" spans="5:8">
      <c r="E821" s="374"/>
      <c r="F821" s="374"/>
      <c r="G821" s="374"/>
      <c r="H821" s="374"/>
    </row>
    <row r="822" spans="5:8">
      <c r="E822" s="374"/>
      <c r="F822" s="374"/>
      <c r="G822" s="374"/>
      <c r="H822" s="374"/>
    </row>
    <row r="823" spans="5:8">
      <c r="E823" s="374"/>
      <c r="F823" s="374"/>
      <c r="G823" s="374"/>
      <c r="H823" s="374"/>
    </row>
    <row r="824" spans="5:8">
      <c r="E824" s="374"/>
      <c r="F824" s="374"/>
      <c r="G824" s="374"/>
      <c r="H824" s="374"/>
    </row>
    <row r="825" spans="5:8">
      <c r="E825" s="374"/>
      <c r="F825" s="374"/>
      <c r="G825" s="374"/>
      <c r="H825" s="374"/>
    </row>
    <row r="826" spans="5:8">
      <c r="E826" s="374"/>
      <c r="F826" s="374"/>
      <c r="G826" s="374"/>
      <c r="H826" s="374"/>
    </row>
    <row r="827" spans="5:8">
      <c r="E827" s="374"/>
      <c r="F827" s="374"/>
      <c r="G827" s="374"/>
      <c r="H827" s="374"/>
    </row>
    <row r="828" spans="5:8">
      <c r="E828" s="374"/>
      <c r="F828" s="374"/>
      <c r="G828" s="374"/>
      <c r="H828" s="374"/>
    </row>
    <row r="829" spans="5:8">
      <c r="E829" s="374"/>
      <c r="F829" s="374"/>
      <c r="G829" s="374"/>
      <c r="H829" s="374"/>
    </row>
    <row r="830" spans="5:8">
      <c r="E830" s="374"/>
      <c r="F830" s="374"/>
      <c r="G830" s="374"/>
      <c r="H830" s="374"/>
    </row>
    <row r="831" spans="5:8">
      <c r="E831" s="374"/>
      <c r="F831" s="374"/>
      <c r="G831" s="374"/>
      <c r="H831" s="374"/>
    </row>
    <row r="832" spans="5:8">
      <c r="E832" s="374"/>
      <c r="F832" s="374"/>
      <c r="G832" s="374"/>
      <c r="H832" s="374"/>
    </row>
    <row r="833" spans="5:8">
      <c r="E833" s="374"/>
      <c r="F833" s="374"/>
      <c r="G833" s="374"/>
      <c r="H833" s="374"/>
    </row>
    <row r="834" spans="5:8">
      <c r="E834" s="374"/>
      <c r="F834" s="374"/>
      <c r="G834" s="374"/>
      <c r="H834" s="374"/>
    </row>
    <row r="835" spans="5:8">
      <c r="E835" s="374"/>
      <c r="F835" s="374"/>
      <c r="G835" s="374"/>
      <c r="H835" s="374"/>
    </row>
    <row r="836" spans="5:8">
      <c r="E836" s="374"/>
      <c r="F836" s="374"/>
      <c r="G836" s="374"/>
      <c r="H836" s="374"/>
    </row>
    <row r="837" spans="5:8">
      <c r="E837" s="374"/>
      <c r="F837" s="374"/>
      <c r="G837" s="374"/>
      <c r="H837" s="374"/>
    </row>
    <row r="838" spans="5:8">
      <c r="E838" s="374"/>
      <c r="F838" s="374"/>
      <c r="G838" s="374"/>
      <c r="H838" s="374"/>
    </row>
    <row r="839" spans="5:8">
      <c r="E839" s="374"/>
      <c r="F839" s="374"/>
      <c r="G839" s="374"/>
      <c r="H839" s="374"/>
    </row>
    <row r="840" spans="5:8">
      <c r="E840" s="374"/>
      <c r="F840" s="374"/>
      <c r="G840" s="374"/>
      <c r="H840" s="374"/>
    </row>
    <row r="841" spans="5:8">
      <c r="E841" s="374"/>
      <c r="F841" s="374"/>
      <c r="G841" s="374"/>
      <c r="H841" s="374"/>
    </row>
    <row r="842" spans="5:8">
      <c r="E842" s="374"/>
      <c r="F842" s="374"/>
      <c r="G842" s="374"/>
      <c r="H842" s="374"/>
    </row>
    <row r="843" spans="5:8">
      <c r="E843" s="374"/>
      <c r="F843" s="374"/>
      <c r="G843" s="374"/>
      <c r="H843" s="374"/>
    </row>
    <row r="844" spans="5:8">
      <c r="E844" s="374"/>
      <c r="F844" s="374"/>
      <c r="G844" s="374"/>
      <c r="H844" s="374"/>
    </row>
    <row r="845" spans="5:8">
      <c r="E845" s="374"/>
      <c r="F845" s="374"/>
      <c r="G845" s="374"/>
      <c r="H845" s="374"/>
    </row>
    <row r="846" spans="5:8">
      <c r="E846" s="374"/>
      <c r="F846" s="374"/>
      <c r="G846" s="374"/>
      <c r="H846" s="374"/>
    </row>
    <row r="847" spans="5:8">
      <c r="E847" s="374"/>
      <c r="F847" s="374"/>
      <c r="G847" s="374"/>
      <c r="H847" s="374"/>
    </row>
    <row r="848" spans="5:8">
      <c r="E848" s="374"/>
      <c r="F848" s="374"/>
      <c r="G848" s="374"/>
      <c r="H848" s="374"/>
    </row>
    <row r="849" spans="5:8">
      <c r="E849" s="374"/>
      <c r="F849" s="374"/>
      <c r="G849" s="374"/>
      <c r="H849" s="374"/>
    </row>
    <row r="850" spans="5:8">
      <c r="E850" s="374"/>
      <c r="F850" s="374"/>
      <c r="G850" s="374"/>
      <c r="H850" s="374"/>
    </row>
    <row r="851" spans="5:8">
      <c r="E851" s="374"/>
      <c r="F851" s="374"/>
      <c r="G851" s="374"/>
      <c r="H851" s="374"/>
    </row>
    <row r="852" spans="5:8">
      <c r="E852" s="374"/>
      <c r="F852" s="374"/>
      <c r="G852" s="374"/>
      <c r="H852" s="374"/>
    </row>
    <row r="853" spans="5:8">
      <c r="E853" s="374"/>
      <c r="F853" s="374"/>
      <c r="G853" s="374"/>
      <c r="H853" s="374"/>
    </row>
    <row r="854" spans="5:8">
      <c r="E854" s="374"/>
      <c r="F854" s="374"/>
      <c r="G854" s="374"/>
      <c r="H854" s="374"/>
    </row>
    <row r="855" spans="5:8">
      <c r="E855" s="374"/>
      <c r="F855" s="374"/>
      <c r="G855" s="374"/>
      <c r="H855" s="374"/>
    </row>
    <row r="856" spans="5:8">
      <c r="E856" s="374"/>
      <c r="F856" s="374"/>
      <c r="G856" s="374"/>
      <c r="H856" s="374"/>
    </row>
    <row r="857" spans="5:8">
      <c r="E857" s="374"/>
      <c r="F857" s="374"/>
      <c r="G857" s="374"/>
      <c r="H857" s="374"/>
    </row>
    <row r="858" spans="5:8">
      <c r="E858" s="374"/>
      <c r="F858" s="374"/>
      <c r="G858" s="374"/>
      <c r="H858" s="374"/>
    </row>
    <row r="859" spans="5:8">
      <c r="E859" s="374"/>
      <c r="F859" s="374"/>
      <c r="G859" s="374"/>
      <c r="H859" s="374"/>
    </row>
    <row r="860" spans="5:8">
      <c r="E860" s="374"/>
      <c r="F860" s="374"/>
      <c r="G860" s="374"/>
      <c r="H860" s="374"/>
    </row>
    <row r="861" spans="5:8">
      <c r="E861" s="374"/>
      <c r="F861" s="374"/>
      <c r="G861" s="374"/>
      <c r="H861" s="374"/>
    </row>
    <row r="862" spans="5:8">
      <c r="E862" s="374"/>
      <c r="F862" s="374"/>
      <c r="G862" s="374"/>
      <c r="H862" s="374"/>
    </row>
    <row r="863" spans="5:8">
      <c r="E863" s="374"/>
      <c r="F863" s="374"/>
      <c r="G863" s="374"/>
      <c r="H863" s="374"/>
    </row>
    <row r="864" spans="5:8">
      <c r="E864" s="374"/>
      <c r="F864" s="374"/>
      <c r="G864" s="374"/>
      <c r="H864" s="374"/>
    </row>
    <row r="865" spans="5:8">
      <c r="E865" s="374"/>
      <c r="F865" s="374"/>
      <c r="G865" s="374"/>
      <c r="H865" s="374"/>
    </row>
    <row r="866" spans="5:8">
      <c r="E866" s="374"/>
      <c r="F866" s="374"/>
      <c r="G866" s="374"/>
      <c r="H866" s="374"/>
    </row>
    <row r="867" spans="5:8">
      <c r="E867" s="374"/>
      <c r="F867" s="374"/>
      <c r="G867" s="374"/>
      <c r="H867" s="374"/>
    </row>
    <row r="868" spans="5:8">
      <c r="E868" s="374"/>
      <c r="F868" s="374"/>
      <c r="G868" s="374"/>
      <c r="H868" s="374"/>
    </row>
    <row r="869" spans="5:8">
      <c r="E869" s="374"/>
      <c r="F869" s="374"/>
      <c r="G869" s="374"/>
      <c r="H869" s="374"/>
    </row>
    <row r="870" spans="5:8">
      <c r="E870" s="374"/>
      <c r="F870" s="374"/>
      <c r="G870" s="374"/>
      <c r="H870" s="374"/>
    </row>
    <row r="871" spans="5:8">
      <c r="E871" s="374"/>
      <c r="F871" s="374"/>
      <c r="G871" s="374"/>
      <c r="H871" s="374"/>
    </row>
    <row r="872" spans="5:8">
      <c r="E872" s="374"/>
      <c r="F872" s="374"/>
      <c r="G872" s="374"/>
      <c r="H872" s="374"/>
    </row>
    <row r="873" spans="5:8">
      <c r="E873" s="374"/>
      <c r="F873" s="374"/>
      <c r="G873" s="374"/>
      <c r="H873" s="374"/>
    </row>
    <row r="874" spans="5:8">
      <c r="E874" s="374"/>
      <c r="F874" s="374"/>
      <c r="G874" s="374"/>
      <c r="H874" s="374"/>
    </row>
    <row r="875" spans="5:8">
      <c r="E875" s="374"/>
      <c r="F875" s="374"/>
      <c r="G875" s="374"/>
      <c r="H875" s="374"/>
    </row>
    <row r="876" spans="5:8">
      <c r="E876" s="374"/>
      <c r="F876" s="374"/>
      <c r="G876" s="374"/>
      <c r="H876" s="374"/>
    </row>
    <row r="877" spans="5:8">
      <c r="E877" s="374"/>
      <c r="F877" s="374"/>
      <c r="G877" s="374"/>
      <c r="H877" s="374"/>
    </row>
    <row r="878" spans="5:8">
      <c r="E878" s="374"/>
      <c r="F878" s="374"/>
      <c r="G878" s="374"/>
      <c r="H878" s="374"/>
    </row>
    <row r="879" spans="5:8">
      <c r="E879" s="374"/>
      <c r="F879" s="374"/>
      <c r="G879" s="374"/>
      <c r="H879" s="374"/>
    </row>
    <row r="880" spans="5:8">
      <c r="E880" s="374"/>
      <c r="F880" s="374"/>
      <c r="G880" s="374"/>
      <c r="H880" s="374"/>
    </row>
    <row r="881" spans="5:8">
      <c r="E881" s="374"/>
      <c r="F881" s="374"/>
      <c r="G881" s="374"/>
      <c r="H881" s="374"/>
    </row>
    <row r="882" spans="5:8">
      <c r="E882" s="374"/>
      <c r="F882" s="374"/>
      <c r="G882" s="374"/>
      <c r="H882" s="374"/>
    </row>
    <row r="883" spans="5:8">
      <c r="E883" s="374"/>
      <c r="F883" s="374"/>
      <c r="G883" s="374"/>
      <c r="H883" s="374"/>
    </row>
    <row r="884" spans="5:8">
      <c r="E884" s="374"/>
      <c r="F884" s="374"/>
      <c r="G884" s="374"/>
      <c r="H884" s="374"/>
    </row>
    <row r="885" spans="5:8">
      <c r="E885" s="374"/>
      <c r="F885" s="374"/>
      <c r="G885" s="374"/>
      <c r="H885" s="374"/>
    </row>
    <row r="886" spans="5:8">
      <c r="E886" s="374"/>
      <c r="F886" s="374"/>
      <c r="G886" s="374"/>
      <c r="H886" s="374"/>
    </row>
    <row r="887" spans="5:8">
      <c r="E887" s="374"/>
      <c r="F887" s="374"/>
      <c r="G887" s="374"/>
      <c r="H887" s="374"/>
    </row>
    <row r="888" spans="5:8">
      <c r="E888" s="374"/>
      <c r="F888" s="374"/>
      <c r="G888" s="374"/>
      <c r="H888" s="374"/>
    </row>
    <row r="889" spans="5:8">
      <c r="E889" s="374"/>
      <c r="F889" s="374"/>
      <c r="G889" s="374"/>
      <c r="H889" s="374"/>
    </row>
    <row r="890" spans="5:8">
      <c r="E890" s="374"/>
      <c r="F890" s="374"/>
      <c r="G890" s="374"/>
      <c r="H890" s="374"/>
    </row>
    <row r="891" spans="5:8">
      <c r="E891" s="374"/>
      <c r="F891" s="374"/>
      <c r="G891" s="374"/>
      <c r="H891" s="374"/>
    </row>
    <row r="892" spans="5:8">
      <c r="E892" s="374"/>
      <c r="F892" s="374"/>
      <c r="G892" s="374"/>
      <c r="H892" s="374"/>
    </row>
    <row r="893" spans="5:8">
      <c r="E893" s="374"/>
      <c r="F893" s="374"/>
      <c r="G893" s="374"/>
      <c r="H893" s="374"/>
    </row>
    <row r="894" spans="5:8">
      <c r="E894" s="374"/>
      <c r="F894" s="374"/>
      <c r="G894" s="374"/>
      <c r="H894" s="374"/>
    </row>
    <row r="895" spans="5:8">
      <c r="E895" s="374"/>
      <c r="F895" s="374"/>
      <c r="G895" s="374"/>
      <c r="H895" s="374"/>
    </row>
    <row r="896" spans="5:8">
      <c r="E896" s="374"/>
      <c r="F896" s="374"/>
      <c r="G896" s="374"/>
      <c r="H896" s="374"/>
    </row>
    <row r="897" spans="5:8">
      <c r="E897" s="374"/>
      <c r="F897" s="374"/>
      <c r="G897" s="374"/>
      <c r="H897" s="374"/>
    </row>
    <row r="898" spans="5:8">
      <c r="E898" s="374"/>
      <c r="F898" s="374"/>
      <c r="G898" s="374"/>
      <c r="H898" s="374"/>
    </row>
    <row r="899" spans="5:8">
      <c r="E899" s="374"/>
      <c r="F899" s="374"/>
      <c r="G899" s="374"/>
      <c r="H899" s="374"/>
    </row>
    <row r="900" spans="5:8">
      <c r="E900" s="374"/>
      <c r="F900" s="374"/>
      <c r="G900" s="374"/>
      <c r="H900" s="374"/>
    </row>
    <row r="901" spans="5:8">
      <c r="E901" s="374"/>
      <c r="F901" s="374"/>
      <c r="G901" s="374"/>
      <c r="H901" s="374"/>
    </row>
    <row r="902" spans="5:8">
      <c r="E902" s="374"/>
      <c r="F902" s="374"/>
      <c r="G902" s="374"/>
      <c r="H902" s="374"/>
    </row>
    <row r="903" spans="5:8">
      <c r="E903" s="374"/>
      <c r="F903" s="374"/>
      <c r="G903" s="374"/>
      <c r="H903" s="374"/>
    </row>
    <row r="904" spans="5:8">
      <c r="E904" s="374"/>
      <c r="F904" s="374"/>
      <c r="G904" s="374"/>
      <c r="H904" s="374"/>
    </row>
    <row r="905" spans="5:8">
      <c r="E905" s="374"/>
      <c r="F905" s="374"/>
      <c r="G905" s="374"/>
      <c r="H905" s="374"/>
    </row>
    <row r="906" spans="5:8">
      <c r="E906" s="374"/>
      <c r="F906" s="374"/>
      <c r="G906" s="374"/>
      <c r="H906" s="374"/>
    </row>
    <row r="907" spans="5:8">
      <c r="E907" s="374"/>
      <c r="F907" s="374"/>
      <c r="G907" s="374"/>
      <c r="H907" s="374"/>
    </row>
    <row r="908" spans="5:8">
      <c r="E908" s="374"/>
      <c r="F908" s="374"/>
      <c r="G908" s="374"/>
      <c r="H908" s="374"/>
    </row>
    <row r="909" spans="5:8">
      <c r="E909" s="374"/>
      <c r="F909" s="374"/>
      <c r="G909" s="374"/>
      <c r="H909" s="374"/>
    </row>
    <row r="910" spans="5:8">
      <c r="E910" s="374"/>
      <c r="F910" s="374"/>
      <c r="G910" s="374"/>
      <c r="H910" s="374"/>
    </row>
    <row r="911" spans="5:8">
      <c r="E911" s="374"/>
      <c r="F911" s="374"/>
      <c r="G911" s="374"/>
      <c r="H911" s="374"/>
    </row>
    <row r="912" spans="5:8">
      <c r="E912" s="374"/>
      <c r="F912" s="374"/>
      <c r="G912" s="374"/>
      <c r="H912" s="374"/>
    </row>
    <row r="913" spans="5:8">
      <c r="E913" s="374"/>
      <c r="F913" s="374"/>
      <c r="G913" s="374"/>
      <c r="H913" s="374"/>
    </row>
    <row r="914" spans="5:8">
      <c r="E914" s="374"/>
      <c r="F914" s="374"/>
      <c r="G914" s="374"/>
      <c r="H914" s="374"/>
    </row>
    <row r="915" spans="5:8">
      <c r="E915" s="374"/>
      <c r="F915" s="374"/>
      <c r="G915" s="374"/>
      <c r="H915" s="374"/>
    </row>
    <row r="916" spans="5:8">
      <c r="E916" s="374"/>
      <c r="F916" s="374"/>
      <c r="G916" s="374"/>
      <c r="H916" s="374"/>
    </row>
    <row r="917" spans="5:8">
      <c r="E917" s="374"/>
      <c r="F917" s="374"/>
      <c r="G917" s="374"/>
      <c r="H917" s="374"/>
    </row>
    <row r="918" spans="5:8">
      <c r="E918" s="374"/>
      <c r="F918" s="374"/>
      <c r="G918" s="374"/>
      <c r="H918" s="374"/>
    </row>
    <row r="919" spans="5:8">
      <c r="E919" s="374"/>
      <c r="F919" s="374"/>
      <c r="G919" s="374"/>
      <c r="H919" s="374"/>
    </row>
    <row r="920" spans="5:8">
      <c r="E920" s="374"/>
      <c r="F920" s="374"/>
      <c r="G920" s="374"/>
      <c r="H920" s="374"/>
    </row>
    <row r="921" spans="5:8">
      <c r="E921" s="374"/>
      <c r="F921" s="374"/>
      <c r="G921" s="374"/>
      <c r="H921" s="374"/>
    </row>
    <row r="922" spans="5:8">
      <c r="E922" s="374"/>
      <c r="F922" s="374"/>
      <c r="G922" s="374"/>
      <c r="H922" s="374"/>
    </row>
    <row r="923" spans="5:8">
      <c r="E923" s="374"/>
      <c r="F923" s="374"/>
      <c r="G923" s="374"/>
      <c r="H923" s="374"/>
    </row>
    <row r="924" spans="5:8">
      <c r="E924" s="374"/>
      <c r="F924" s="374"/>
      <c r="G924" s="374"/>
      <c r="H924" s="374"/>
    </row>
    <row r="925" spans="5:8">
      <c r="E925" s="374"/>
      <c r="F925" s="374"/>
      <c r="G925" s="374"/>
      <c r="H925" s="374"/>
    </row>
    <row r="926" spans="5:8">
      <c r="E926" s="374"/>
      <c r="F926" s="374"/>
      <c r="G926" s="374"/>
      <c r="H926" s="374"/>
    </row>
    <row r="927" spans="5:8">
      <c r="E927" s="374"/>
      <c r="F927" s="374"/>
      <c r="G927" s="374"/>
      <c r="H927" s="374"/>
    </row>
    <row r="928" spans="5:8">
      <c r="E928" s="374"/>
      <c r="F928" s="374"/>
      <c r="G928" s="374"/>
      <c r="H928" s="374"/>
    </row>
    <row r="929" spans="5:8">
      <c r="E929" s="374"/>
      <c r="F929" s="374"/>
      <c r="G929" s="374"/>
      <c r="H929" s="374"/>
    </row>
    <row r="930" spans="5:8">
      <c r="E930" s="374"/>
      <c r="F930" s="374"/>
      <c r="G930" s="374"/>
      <c r="H930" s="374"/>
    </row>
    <row r="931" spans="5:8">
      <c r="E931" s="374"/>
      <c r="F931" s="374"/>
      <c r="G931" s="374"/>
      <c r="H931" s="374"/>
    </row>
    <row r="932" spans="5:8">
      <c r="E932" s="374"/>
      <c r="F932" s="374"/>
      <c r="G932" s="374"/>
      <c r="H932" s="374"/>
    </row>
    <row r="933" spans="5:8">
      <c r="E933" s="374"/>
      <c r="F933" s="374"/>
      <c r="G933" s="374"/>
      <c r="H933" s="374"/>
    </row>
    <row r="934" spans="5:8">
      <c r="E934" s="374"/>
      <c r="F934" s="374"/>
      <c r="G934" s="374"/>
      <c r="H934" s="374"/>
    </row>
    <row r="935" spans="5:8">
      <c r="E935" s="374"/>
      <c r="F935" s="374"/>
      <c r="G935" s="374"/>
      <c r="H935" s="374"/>
    </row>
    <row r="936" spans="5:8">
      <c r="E936" s="374"/>
      <c r="F936" s="374"/>
      <c r="G936" s="374"/>
      <c r="H936" s="374"/>
    </row>
    <row r="937" spans="5:8">
      <c r="E937" s="374"/>
      <c r="F937" s="374"/>
      <c r="G937" s="374"/>
      <c r="H937" s="374"/>
    </row>
    <row r="938" spans="5:8">
      <c r="E938" s="374"/>
      <c r="F938" s="374"/>
      <c r="G938" s="374"/>
      <c r="H938" s="374"/>
    </row>
    <row r="939" spans="5:8">
      <c r="E939" s="374"/>
      <c r="F939" s="374"/>
      <c r="G939" s="374"/>
      <c r="H939" s="374"/>
    </row>
    <row r="940" spans="5:8">
      <c r="E940" s="374"/>
      <c r="F940" s="374"/>
      <c r="G940" s="374"/>
      <c r="H940" s="374"/>
    </row>
    <row r="941" spans="5:8">
      <c r="E941" s="374"/>
      <c r="F941" s="374"/>
      <c r="G941" s="374"/>
      <c r="H941" s="374"/>
    </row>
    <row r="942" spans="5:8">
      <c r="E942" s="374"/>
      <c r="F942" s="374"/>
      <c r="G942" s="374"/>
      <c r="H942" s="374"/>
    </row>
    <row r="943" spans="5:8">
      <c r="E943" s="374"/>
      <c r="F943" s="374"/>
      <c r="G943" s="374"/>
      <c r="H943" s="374"/>
    </row>
    <row r="944" spans="5:8">
      <c r="E944" s="374"/>
      <c r="F944" s="374"/>
      <c r="G944" s="374"/>
      <c r="H944" s="374"/>
    </row>
    <row r="945" spans="5:8">
      <c r="E945" s="374"/>
      <c r="F945" s="374"/>
      <c r="G945" s="374"/>
      <c r="H945" s="374"/>
    </row>
    <row r="946" spans="5:8">
      <c r="E946" s="374"/>
      <c r="F946" s="374"/>
      <c r="G946" s="374"/>
      <c r="H946" s="374"/>
    </row>
    <row r="947" spans="5:8">
      <c r="E947" s="374"/>
      <c r="F947" s="374"/>
      <c r="G947" s="374"/>
      <c r="H947" s="374"/>
    </row>
    <row r="948" spans="5:8">
      <c r="E948" s="374"/>
      <c r="F948" s="374"/>
      <c r="G948" s="374"/>
      <c r="H948" s="374"/>
    </row>
    <row r="949" spans="5:8">
      <c r="E949" s="374"/>
      <c r="F949" s="374"/>
      <c r="G949" s="374"/>
      <c r="H949" s="374"/>
    </row>
    <row r="950" spans="5:8">
      <c r="E950" s="374"/>
      <c r="F950" s="374"/>
      <c r="G950" s="374"/>
      <c r="H950" s="374"/>
    </row>
    <row r="951" spans="5:8">
      <c r="E951" s="374"/>
      <c r="F951" s="374"/>
      <c r="G951" s="374"/>
      <c r="H951" s="374"/>
    </row>
    <row r="952" spans="5:8">
      <c r="E952" s="374"/>
      <c r="F952" s="374"/>
      <c r="G952" s="374"/>
      <c r="H952" s="374"/>
    </row>
    <row r="953" spans="5:8">
      <c r="E953" s="374"/>
      <c r="F953" s="374"/>
      <c r="G953" s="374"/>
      <c r="H953" s="374"/>
    </row>
    <row r="954" spans="5:8">
      <c r="E954" s="374"/>
      <c r="F954" s="374"/>
      <c r="G954" s="374"/>
      <c r="H954" s="374"/>
    </row>
    <row r="955" spans="5:8">
      <c r="E955" s="374"/>
      <c r="F955" s="374"/>
      <c r="G955" s="374"/>
      <c r="H955" s="374"/>
    </row>
    <row r="956" spans="5:8">
      <c r="E956" s="374"/>
      <c r="F956" s="374"/>
      <c r="G956" s="374"/>
      <c r="H956" s="374"/>
    </row>
    <row r="957" spans="5:8">
      <c r="E957" s="374"/>
      <c r="F957" s="374"/>
      <c r="G957" s="374"/>
      <c r="H957" s="374"/>
    </row>
    <row r="958" spans="5:8">
      <c r="E958" s="374"/>
      <c r="F958" s="374"/>
      <c r="G958" s="374"/>
      <c r="H958" s="374"/>
    </row>
    <row r="959" spans="5:8">
      <c r="E959" s="374"/>
      <c r="F959" s="374"/>
      <c r="G959" s="374"/>
      <c r="H959" s="374"/>
    </row>
    <row r="960" spans="5:8">
      <c r="E960" s="374"/>
      <c r="F960" s="374"/>
      <c r="G960" s="374"/>
      <c r="H960" s="374"/>
    </row>
    <row r="961" spans="5:8">
      <c r="E961" s="374"/>
      <c r="F961" s="374"/>
      <c r="G961" s="374"/>
      <c r="H961" s="374"/>
    </row>
    <row r="962" spans="5:8">
      <c r="E962" s="374"/>
      <c r="F962" s="374"/>
      <c r="G962" s="374"/>
      <c r="H962" s="374"/>
    </row>
    <row r="963" spans="5:8">
      <c r="E963" s="374"/>
      <c r="F963" s="374"/>
      <c r="G963" s="374"/>
      <c r="H963" s="374"/>
    </row>
    <row r="964" spans="5:8">
      <c r="E964" s="374"/>
      <c r="F964" s="374"/>
      <c r="G964" s="374"/>
      <c r="H964" s="374"/>
    </row>
    <row r="965" spans="5:8">
      <c r="E965" s="374"/>
      <c r="F965" s="374"/>
      <c r="G965" s="374"/>
      <c r="H965" s="374"/>
    </row>
    <row r="966" spans="5:8">
      <c r="E966" s="374"/>
      <c r="F966" s="374"/>
      <c r="G966" s="374"/>
      <c r="H966" s="374"/>
    </row>
    <row r="967" spans="5:8">
      <c r="E967" s="374"/>
      <c r="F967" s="374"/>
      <c r="G967" s="374"/>
      <c r="H967" s="374"/>
    </row>
    <row r="968" spans="5:8">
      <c r="E968" s="374"/>
      <c r="F968" s="374"/>
      <c r="G968" s="374"/>
      <c r="H968" s="374"/>
    </row>
    <row r="969" spans="5:8">
      <c r="E969" s="374"/>
      <c r="F969" s="374"/>
      <c r="G969" s="374"/>
      <c r="H969" s="374"/>
    </row>
    <row r="970" spans="5:8">
      <c r="E970" s="374"/>
      <c r="F970" s="374"/>
      <c r="G970" s="374"/>
      <c r="H970" s="374"/>
    </row>
    <row r="971" spans="5:8">
      <c r="E971" s="374"/>
      <c r="F971" s="374"/>
      <c r="G971" s="374"/>
      <c r="H971" s="374"/>
    </row>
    <row r="972" spans="5:8">
      <c r="E972" s="374"/>
      <c r="F972" s="374"/>
      <c r="G972" s="374"/>
      <c r="H972" s="374"/>
    </row>
    <row r="973" spans="5:8">
      <c r="E973" s="374"/>
      <c r="F973" s="374"/>
      <c r="G973" s="374"/>
      <c r="H973" s="374"/>
    </row>
    <row r="974" spans="5:8">
      <c r="E974" s="374"/>
      <c r="F974" s="374"/>
      <c r="G974" s="374"/>
      <c r="H974" s="374"/>
    </row>
    <row r="975" spans="5:8">
      <c r="E975" s="374"/>
      <c r="F975" s="374"/>
      <c r="G975" s="374"/>
      <c r="H975" s="374"/>
    </row>
    <row r="976" spans="5:8">
      <c r="E976" s="374"/>
      <c r="F976" s="374"/>
      <c r="G976" s="374"/>
      <c r="H976" s="374"/>
    </row>
    <row r="977" spans="5:8">
      <c r="E977" s="374"/>
      <c r="F977" s="374"/>
      <c r="G977" s="374"/>
      <c r="H977" s="374"/>
    </row>
    <row r="978" spans="5:8">
      <c r="E978" s="374"/>
      <c r="F978" s="374"/>
      <c r="G978" s="374"/>
      <c r="H978" s="374"/>
    </row>
    <row r="979" spans="5:8">
      <c r="E979" s="374"/>
      <c r="F979" s="374"/>
      <c r="G979" s="374"/>
      <c r="H979" s="374"/>
    </row>
    <row r="980" spans="5:8">
      <c r="E980" s="374"/>
      <c r="F980" s="374"/>
      <c r="G980" s="374"/>
      <c r="H980" s="374"/>
    </row>
    <row r="981" spans="5:8">
      <c r="E981" s="374"/>
      <c r="F981" s="374"/>
      <c r="G981" s="374"/>
      <c r="H981" s="374"/>
    </row>
    <row r="982" spans="5:8">
      <c r="E982" s="374"/>
      <c r="F982" s="374"/>
      <c r="G982" s="374"/>
      <c r="H982" s="374"/>
    </row>
    <row r="983" spans="5:8">
      <c r="E983" s="374"/>
      <c r="F983" s="374"/>
      <c r="G983" s="374"/>
      <c r="H983" s="374"/>
    </row>
    <row r="984" spans="5:8">
      <c r="E984" s="374"/>
      <c r="F984" s="374"/>
      <c r="G984" s="374"/>
      <c r="H984" s="374"/>
    </row>
    <row r="985" spans="5:8">
      <c r="E985" s="374"/>
      <c r="F985" s="374"/>
      <c r="G985" s="374"/>
      <c r="H985" s="374"/>
    </row>
    <row r="986" spans="5:8">
      <c r="E986" s="374"/>
      <c r="F986" s="374"/>
      <c r="G986" s="374"/>
      <c r="H986" s="374"/>
    </row>
    <row r="987" spans="5:8">
      <c r="E987" s="374"/>
      <c r="F987" s="374"/>
      <c r="G987" s="374"/>
      <c r="H987" s="374"/>
    </row>
    <row r="988" spans="5:8">
      <c r="E988" s="374"/>
      <c r="F988" s="374"/>
      <c r="G988" s="374"/>
      <c r="H988" s="374"/>
    </row>
    <row r="989" spans="5:8">
      <c r="E989" s="374"/>
      <c r="F989" s="374"/>
      <c r="G989" s="374"/>
      <c r="H989" s="374"/>
    </row>
    <row r="990" spans="5:8">
      <c r="E990" s="374"/>
      <c r="F990" s="374"/>
      <c r="G990" s="374"/>
      <c r="H990" s="374"/>
    </row>
    <row r="991" spans="5:8">
      <c r="E991" s="374"/>
      <c r="F991" s="374"/>
      <c r="G991" s="374"/>
      <c r="H991" s="374"/>
    </row>
    <row r="992" spans="5:8">
      <c r="E992" s="374"/>
      <c r="F992" s="374"/>
      <c r="G992" s="374"/>
      <c r="H992" s="374"/>
    </row>
    <row r="993" spans="5:8">
      <c r="E993" s="374"/>
      <c r="F993" s="374"/>
      <c r="G993" s="374"/>
      <c r="H993" s="374"/>
    </row>
    <row r="994" spans="5:8">
      <c r="E994" s="374"/>
      <c r="F994" s="374"/>
      <c r="G994" s="374"/>
      <c r="H994" s="374"/>
    </row>
    <row r="995" spans="5:8">
      <c r="E995" s="374"/>
      <c r="F995" s="374"/>
      <c r="G995" s="374"/>
      <c r="H995" s="374"/>
    </row>
    <row r="996" spans="5:8">
      <c r="E996" s="374"/>
      <c r="F996" s="374"/>
      <c r="G996" s="374"/>
      <c r="H996" s="374"/>
    </row>
    <row r="997" spans="5:8">
      <c r="E997" s="374"/>
      <c r="F997" s="374"/>
      <c r="G997" s="374"/>
      <c r="H997" s="374"/>
    </row>
    <row r="998" spans="5:8">
      <c r="E998" s="374"/>
      <c r="F998" s="374"/>
      <c r="G998" s="374"/>
      <c r="H998" s="374"/>
    </row>
    <row r="999" spans="5:8">
      <c r="E999" s="374"/>
      <c r="F999" s="374"/>
      <c r="G999" s="374"/>
      <c r="H999" s="374"/>
    </row>
    <row r="1000" spans="5:8">
      <c r="E1000" s="374"/>
      <c r="F1000" s="374"/>
      <c r="G1000" s="374"/>
      <c r="H1000" s="374"/>
    </row>
    <row r="1001" spans="5:8">
      <c r="E1001" s="374"/>
      <c r="F1001" s="374"/>
      <c r="G1001" s="374"/>
      <c r="H1001" s="374"/>
    </row>
    <row r="1002" spans="5:8">
      <c r="E1002" s="374"/>
      <c r="F1002" s="374"/>
      <c r="G1002" s="374"/>
      <c r="H1002" s="374"/>
    </row>
    <row r="1003" spans="5:8">
      <c r="E1003" s="374"/>
      <c r="F1003" s="374"/>
      <c r="G1003" s="374"/>
      <c r="H1003" s="374"/>
    </row>
    <row r="1004" spans="5:8">
      <c r="E1004" s="374"/>
      <c r="F1004" s="374"/>
      <c r="G1004" s="374"/>
      <c r="H1004" s="374"/>
    </row>
    <row r="1005" spans="5:8">
      <c r="E1005" s="374"/>
      <c r="F1005" s="374"/>
      <c r="G1005" s="374"/>
      <c r="H1005" s="374"/>
    </row>
    <row r="1006" spans="5:8">
      <c r="E1006" s="374"/>
      <c r="F1006" s="374"/>
      <c r="G1006" s="374"/>
      <c r="H1006" s="374"/>
    </row>
    <row r="1007" spans="5:8">
      <c r="E1007" s="374"/>
      <c r="F1007" s="374"/>
      <c r="G1007" s="374"/>
      <c r="H1007" s="374"/>
    </row>
    <row r="1008" spans="5:8">
      <c r="E1008" s="374"/>
      <c r="F1008" s="374"/>
      <c r="G1008" s="374"/>
      <c r="H1008" s="374"/>
    </row>
    <row r="1009" spans="5:8">
      <c r="E1009" s="374"/>
      <c r="F1009" s="374"/>
      <c r="G1009" s="374"/>
      <c r="H1009" s="374"/>
    </row>
    <row r="1010" spans="5:8">
      <c r="E1010" s="374"/>
      <c r="F1010" s="374"/>
      <c r="G1010" s="374"/>
      <c r="H1010" s="374"/>
    </row>
    <row r="1011" spans="5:8">
      <c r="E1011" s="374"/>
      <c r="F1011" s="374"/>
      <c r="G1011" s="374"/>
      <c r="H1011" s="374"/>
    </row>
    <row r="1012" spans="5:8">
      <c r="E1012" s="374"/>
      <c r="F1012" s="374"/>
      <c r="G1012" s="374"/>
      <c r="H1012" s="374"/>
    </row>
    <row r="1013" spans="5:8">
      <c r="E1013" s="374"/>
      <c r="F1013" s="374"/>
      <c r="G1013" s="374"/>
      <c r="H1013" s="374"/>
    </row>
    <row r="1014" spans="5:8">
      <c r="E1014" s="374"/>
      <c r="F1014" s="374"/>
      <c r="G1014" s="374"/>
      <c r="H1014" s="374"/>
    </row>
    <row r="1015" spans="5:8">
      <c r="E1015" s="374"/>
      <c r="F1015" s="374"/>
      <c r="G1015" s="374"/>
      <c r="H1015" s="374"/>
    </row>
    <row r="1016" spans="5:8">
      <c r="E1016" s="374"/>
      <c r="F1016" s="374"/>
      <c r="G1016" s="374"/>
      <c r="H1016" s="374"/>
    </row>
    <row r="1017" spans="5:8">
      <c r="E1017" s="374"/>
      <c r="F1017" s="374"/>
      <c r="G1017" s="374"/>
      <c r="H1017" s="374"/>
    </row>
    <row r="1018" spans="5:8">
      <c r="E1018" s="374"/>
      <c r="F1018" s="374"/>
      <c r="G1018" s="374"/>
      <c r="H1018" s="374"/>
    </row>
    <row r="1019" spans="5:8">
      <c r="E1019" s="374"/>
      <c r="F1019" s="374"/>
      <c r="G1019" s="374"/>
      <c r="H1019" s="374"/>
    </row>
    <row r="1020" spans="5:8">
      <c r="E1020" s="374"/>
      <c r="F1020" s="374"/>
      <c r="G1020" s="374"/>
      <c r="H1020" s="374"/>
    </row>
    <row r="1021" spans="5:8">
      <c r="E1021" s="374"/>
      <c r="F1021" s="374"/>
      <c r="G1021" s="374"/>
      <c r="H1021" s="374"/>
    </row>
    <row r="1022" spans="5:8">
      <c r="E1022" s="374"/>
      <c r="F1022" s="374"/>
      <c r="G1022" s="374"/>
      <c r="H1022" s="374"/>
    </row>
    <row r="1023" spans="5:8">
      <c r="E1023" s="374"/>
      <c r="F1023" s="374"/>
      <c r="G1023" s="374"/>
      <c r="H1023" s="374"/>
    </row>
    <row r="1024" spans="5:8">
      <c r="E1024" s="374"/>
      <c r="F1024" s="374"/>
      <c r="G1024" s="374"/>
      <c r="H1024" s="374"/>
    </row>
    <row r="1025" spans="5:8">
      <c r="E1025" s="374"/>
      <c r="F1025" s="374"/>
      <c r="G1025" s="374"/>
      <c r="H1025" s="374"/>
    </row>
    <row r="1026" spans="5:8">
      <c r="E1026" s="374"/>
      <c r="F1026" s="374"/>
      <c r="G1026" s="374"/>
      <c r="H1026" s="374"/>
    </row>
    <row r="1027" spans="5:8">
      <c r="E1027" s="374"/>
      <c r="F1027" s="374"/>
      <c r="G1027" s="374"/>
      <c r="H1027" s="374"/>
    </row>
    <row r="1028" spans="5:8">
      <c r="E1028" s="374"/>
      <c r="F1028" s="374"/>
      <c r="G1028" s="374"/>
      <c r="H1028" s="374"/>
    </row>
    <row r="1029" spans="5:8">
      <c r="E1029" s="374"/>
      <c r="F1029" s="374"/>
      <c r="G1029" s="374"/>
      <c r="H1029" s="374"/>
    </row>
    <row r="1030" spans="5:8">
      <c r="E1030" s="374"/>
      <c r="F1030" s="374"/>
      <c r="G1030" s="374"/>
      <c r="H1030" s="374"/>
    </row>
    <row r="1031" spans="5:8">
      <c r="E1031" s="374"/>
      <c r="F1031" s="374"/>
      <c r="G1031" s="374"/>
      <c r="H1031" s="374"/>
    </row>
    <row r="1032" spans="5:8">
      <c r="E1032" s="374"/>
      <c r="F1032" s="374"/>
      <c r="G1032" s="374"/>
      <c r="H1032" s="374"/>
    </row>
    <row r="1033" spans="5:8">
      <c r="E1033" s="374"/>
      <c r="F1033" s="374"/>
      <c r="G1033" s="374"/>
      <c r="H1033" s="374"/>
    </row>
    <row r="1034" spans="5:8">
      <c r="E1034" s="374"/>
      <c r="F1034" s="374"/>
      <c r="G1034" s="374"/>
      <c r="H1034" s="374"/>
    </row>
    <row r="1035" spans="5:8">
      <c r="E1035" s="374"/>
      <c r="F1035" s="374"/>
      <c r="G1035" s="374"/>
      <c r="H1035" s="374"/>
    </row>
    <row r="1036" spans="5:8">
      <c r="E1036" s="374"/>
      <c r="F1036" s="374"/>
      <c r="G1036" s="374"/>
      <c r="H1036" s="374"/>
    </row>
    <row r="1037" spans="5:8">
      <c r="E1037" s="374"/>
      <c r="F1037" s="374"/>
      <c r="G1037" s="374"/>
      <c r="H1037" s="374"/>
    </row>
    <row r="1038" spans="5:8">
      <c r="E1038" s="374"/>
      <c r="F1038" s="374"/>
      <c r="G1038" s="374"/>
      <c r="H1038" s="374"/>
    </row>
    <row r="1039" spans="5:8">
      <c r="E1039" s="374"/>
      <c r="F1039" s="374"/>
      <c r="G1039" s="374"/>
      <c r="H1039" s="374"/>
    </row>
    <row r="1040" spans="5:8">
      <c r="E1040" s="374"/>
      <c r="F1040" s="374"/>
      <c r="G1040" s="374"/>
      <c r="H1040" s="374"/>
    </row>
    <row r="1041" spans="5:8">
      <c r="E1041" s="374"/>
      <c r="F1041" s="374"/>
      <c r="G1041" s="374"/>
      <c r="H1041" s="374"/>
    </row>
    <row r="1042" spans="5:8">
      <c r="E1042" s="374"/>
      <c r="F1042" s="374"/>
      <c r="G1042" s="374"/>
      <c r="H1042" s="374"/>
    </row>
    <row r="1043" spans="5:8">
      <c r="E1043" s="374"/>
      <c r="F1043" s="374"/>
      <c r="G1043" s="374"/>
      <c r="H1043" s="374"/>
    </row>
    <row r="1044" spans="5:8">
      <c r="E1044" s="374"/>
      <c r="F1044" s="374"/>
      <c r="G1044" s="374"/>
      <c r="H1044" s="374"/>
    </row>
    <row r="1045" spans="5:8">
      <c r="E1045" s="374"/>
      <c r="F1045" s="374"/>
      <c r="G1045" s="374"/>
      <c r="H1045" s="374"/>
    </row>
    <row r="1046" spans="5:8">
      <c r="E1046" s="374"/>
      <c r="F1046" s="374"/>
      <c r="G1046" s="374"/>
      <c r="H1046" s="374"/>
    </row>
    <row r="1047" spans="5:8">
      <c r="E1047" s="374"/>
      <c r="F1047" s="374"/>
      <c r="G1047" s="374"/>
      <c r="H1047" s="374"/>
    </row>
    <row r="1048" spans="5:8">
      <c r="E1048" s="374"/>
      <c r="F1048" s="374"/>
      <c r="G1048" s="374"/>
      <c r="H1048" s="374"/>
    </row>
    <row r="1049" spans="5:8">
      <c r="E1049" s="374"/>
      <c r="F1049" s="374"/>
      <c r="G1049" s="374"/>
      <c r="H1049" s="374"/>
    </row>
    <row r="1050" spans="5:8">
      <c r="E1050" s="374"/>
      <c r="F1050" s="374"/>
      <c r="G1050" s="374"/>
      <c r="H1050" s="374"/>
    </row>
    <row r="1051" spans="5:8">
      <c r="E1051" s="374"/>
      <c r="F1051" s="374"/>
      <c r="G1051" s="374"/>
      <c r="H1051" s="374"/>
    </row>
    <row r="1052" spans="5:8">
      <c r="E1052" s="374"/>
      <c r="F1052" s="374"/>
      <c r="G1052" s="374"/>
      <c r="H1052" s="374"/>
    </row>
    <row r="1053" spans="5:8">
      <c r="E1053" s="374"/>
      <c r="F1053" s="374"/>
      <c r="G1053" s="374"/>
      <c r="H1053" s="374"/>
    </row>
    <row r="1054" spans="5:8">
      <c r="E1054" s="374"/>
      <c r="F1054" s="374"/>
      <c r="G1054" s="374"/>
      <c r="H1054" s="374"/>
    </row>
    <row r="1055" spans="5:8">
      <c r="E1055" s="374"/>
      <c r="F1055" s="374"/>
      <c r="G1055" s="374"/>
      <c r="H1055" s="374"/>
    </row>
    <row r="1056" spans="5:8">
      <c r="E1056" s="374"/>
      <c r="F1056" s="374"/>
      <c r="G1056" s="374"/>
      <c r="H1056" s="374"/>
    </row>
    <row r="1057" spans="5:8">
      <c r="E1057" s="374"/>
      <c r="F1057" s="374"/>
      <c r="G1057" s="374"/>
      <c r="H1057" s="374"/>
    </row>
    <row r="1058" spans="5:8">
      <c r="E1058" s="374"/>
      <c r="F1058" s="374"/>
      <c r="G1058" s="374"/>
      <c r="H1058" s="374"/>
    </row>
    <row r="1059" spans="5:8">
      <c r="E1059" s="374"/>
      <c r="F1059" s="374"/>
      <c r="G1059" s="374"/>
      <c r="H1059" s="374"/>
    </row>
    <row r="1060" spans="5:8">
      <c r="E1060" s="374"/>
      <c r="F1060" s="374"/>
      <c r="G1060" s="374"/>
      <c r="H1060" s="374"/>
    </row>
    <row r="1061" spans="5:8">
      <c r="E1061" s="374"/>
      <c r="F1061" s="374"/>
      <c r="G1061" s="374"/>
      <c r="H1061" s="374"/>
    </row>
    <row r="1062" spans="5:8">
      <c r="E1062" s="374"/>
      <c r="F1062" s="374"/>
      <c r="G1062" s="374"/>
      <c r="H1062" s="374"/>
    </row>
    <row r="1063" spans="5:8">
      <c r="E1063" s="374"/>
      <c r="F1063" s="374"/>
      <c r="G1063" s="374"/>
      <c r="H1063" s="374"/>
    </row>
    <row r="1064" spans="5:8">
      <c r="E1064" s="374"/>
      <c r="F1064" s="374"/>
      <c r="G1064" s="374"/>
      <c r="H1064" s="374"/>
    </row>
    <row r="1065" spans="5:8">
      <c r="E1065" s="374"/>
      <c r="F1065" s="374"/>
      <c r="G1065" s="374"/>
      <c r="H1065" s="374"/>
    </row>
    <row r="1066" spans="5:8">
      <c r="E1066" s="374"/>
      <c r="F1066" s="374"/>
      <c r="G1066" s="374"/>
      <c r="H1066" s="374"/>
    </row>
    <row r="1067" spans="5:8">
      <c r="E1067" s="374"/>
      <c r="F1067" s="374"/>
      <c r="G1067" s="374"/>
      <c r="H1067" s="374"/>
    </row>
    <row r="1068" spans="5:8">
      <c r="E1068" s="374"/>
      <c r="F1068" s="374"/>
      <c r="G1068" s="374"/>
      <c r="H1068" s="374"/>
    </row>
    <row r="1069" spans="5:8">
      <c r="E1069" s="374"/>
      <c r="F1069" s="374"/>
      <c r="G1069" s="374"/>
      <c r="H1069" s="374"/>
    </row>
    <row r="1070" spans="5:8">
      <c r="E1070" s="374"/>
      <c r="F1070" s="374"/>
      <c r="G1070" s="374"/>
      <c r="H1070" s="374"/>
    </row>
    <row r="1071" spans="5:8">
      <c r="E1071" s="374"/>
      <c r="F1071" s="374"/>
      <c r="G1071" s="374"/>
      <c r="H1071" s="374"/>
    </row>
    <row r="1072" spans="5:8">
      <c r="E1072" s="374"/>
      <c r="F1072" s="374"/>
      <c r="G1072" s="374"/>
      <c r="H1072" s="374"/>
    </row>
    <row r="1073" spans="5:8">
      <c r="E1073" s="374"/>
      <c r="F1073" s="374"/>
      <c r="G1073" s="374"/>
      <c r="H1073" s="374"/>
    </row>
    <row r="1074" spans="5:8">
      <c r="E1074" s="374"/>
      <c r="F1074" s="374"/>
      <c r="G1074" s="374"/>
      <c r="H1074" s="374"/>
    </row>
    <row r="1075" spans="5:8">
      <c r="E1075" s="374"/>
      <c r="F1075" s="374"/>
      <c r="G1075" s="374"/>
      <c r="H1075" s="374"/>
    </row>
    <row r="1076" spans="5:8">
      <c r="E1076" s="374"/>
      <c r="F1076" s="374"/>
      <c r="G1076" s="374"/>
      <c r="H1076" s="374"/>
    </row>
    <row r="1077" spans="5:8">
      <c r="E1077" s="374"/>
      <c r="F1077" s="374"/>
      <c r="G1077" s="374"/>
      <c r="H1077" s="374"/>
    </row>
    <row r="1078" spans="5:8">
      <c r="E1078" s="374"/>
      <c r="F1078" s="374"/>
      <c r="G1078" s="374"/>
      <c r="H1078" s="374"/>
    </row>
    <row r="1079" spans="5:8">
      <c r="E1079" s="374"/>
      <c r="F1079" s="374"/>
      <c r="G1079" s="374"/>
      <c r="H1079" s="374"/>
    </row>
    <row r="1080" spans="5:8">
      <c r="E1080" s="374"/>
      <c r="F1080" s="374"/>
      <c r="G1080" s="374"/>
      <c r="H1080" s="374"/>
    </row>
    <row r="1081" spans="5:8">
      <c r="E1081" s="374"/>
      <c r="F1081" s="374"/>
      <c r="G1081" s="374"/>
      <c r="H1081" s="374"/>
    </row>
    <row r="1082" spans="5:8">
      <c r="E1082" s="374"/>
      <c r="F1082" s="374"/>
      <c r="G1082" s="374"/>
      <c r="H1082" s="374"/>
    </row>
    <row r="1083" spans="5:8">
      <c r="E1083" s="374"/>
      <c r="F1083" s="374"/>
      <c r="G1083" s="374"/>
      <c r="H1083" s="374"/>
    </row>
    <row r="1084" spans="5:8">
      <c r="E1084" s="374"/>
      <c r="F1084" s="374"/>
      <c r="G1084" s="374"/>
      <c r="H1084" s="374"/>
    </row>
    <row r="1085" spans="5:8">
      <c r="E1085" s="374"/>
      <c r="F1085" s="374"/>
      <c r="G1085" s="374"/>
      <c r="H1085" s="374"/>
    </row>
    <row r="1086" spans="5:8">
      <c r="E1086" s="374"/>
      <c r="F1086" s="374"/>
      <c r="G1086" s="374"/>
      <c r="H1086" s="374"/>
    </row>
    <row r="1087" spans="5:8">
      <c r="E1087" s="374"/>
      <c r="F1087" s="374"/>
      <c r="G1087" s="374"/>
      <c r="H1087" s="374"/>
    </row>
    <row r="1088" spans="5:8">
      <c r="E1088" s="374"/>
      <c r="F1088" s="374"/>
      <c r="G1088" s="374"/>
      <c r="H1088" s="374"/>
    </row>
    <row r="1089" spans="5:8">
      <c r="E1089" s="374"/>
      <c r="F1089" s="374"/>
      <c r="G1089" s="374"/>
      <c r="H1089" s="374"/>
    </row>
    <row r="1090" spans="5:8">
      <c r="E1090" s="374"/>
      <c r="F1090" s="374"/>
      <c r="G1090" s="374"/>
      <c r="H1090" s="374"/>
    </row>
    <row r="1091" spans="5:8">
      <c r="E1091" s="374"/>
      <c r="F1091" s="374"/>
      <c r="G1091" s="374"/>
      <c r="H1091" s="374"/>
    </row>
    <row r="1092" spans="5:8">
      <c r="E1092" s="374"/>
      <c r="F1092" s="374"/>
      <c r="G1092" s="374"/>
      <c r="H1092" s="374"/>
    </row>
    <row r="1093" spans="5:8">
      <c r="E1093" s="374"/>
      <c r="F1093" s="374"/>
      <c r="G1093" s="374"/>
      <c r="H1093" s="374"/>
    </row>
    <row r="1094" spans="5:8">
      <c r="E1094" s="374"/>
      <c r="F1094" s="374"/>
      <c r="G1094" s="374"/>
      <c r="H1094" s="374"/>
    </row>
    <row r="1095" spans="5:8">
      <c r="E1095" s="374"/>
      <c r="F1095" s="374"/>
      <c r="G1095" s="374"/>
      <c r="H1095" s="374"/>
    </row>
    <row r="1096" spans="5:8">
      <c r="E1096" s="374"/>
      <c r="F1096" s="374"/>
      <c r="G1096" s="374"/>
      <c r="H1096" s="374"/>
    </row>
    <row r="1097" spans="5:8">
      <c r="E1097" s="374"/>
      <c r="F1097" s="374"/>
      <c r="G1097" s="374"/>
      <c r="H1097" s="374"/>
    </row>
    <row r="1098" spans="5:8">
      <c r="E1098" s="374"/>
      <c r="F1098" s="374"/>
      <c r="G1098" s="374"/>
      <c r="H1098" s="374"/>
    </row>
    <row r="1099" spans="5:8">
      <c r="E1099" s="374"/>
      <c r="F1099" s="374"/>
      <c r="G1099" s="374"/>
      <c r="H1099" s="374"/>
    </row>
    <row r="1100" spans="5:8">
      <c r="E1100" s="374"/>
      <c r="F1100" s="374"/>
      <c r="G1100" s="374"/>
      <c r="H1100" s="374"/>
    </row>
    <row r="1101" spans="5:8">
      <c r="E1101" s="374"/>
      <c r="F1101" s="374"/>
      <c r="G1101" s="374"/>
      <c r="H1101" s="374"/>
    </row>
    <row r="1102" spans="5:8">
      <c r="E1102" s="374"/>
      <c r="F1102" s="374"/>
      <c r="G1102" s="374"/>
      <c r="H1102" s="374"/>
    </row>
    <row r="1103" spans="5:8">
      <c r="E1103" s="374"/>
      <c r="F1103" s="374"/>
      <c r="G1103" s="374"/>
      <c r="H1103" s="374"/>
    </row>
    <row r="1104" spans="5:8">
      <c r="E1104" s="374"/>
      <c r="F1104" s="374"/>
      <c r="G1104" s="374"/>
      <c r="H1104" s="374"/>
    </row>
    <row r="1105" spans="5:8">
      <c r="E1105" s="374"/>
      <c r="F1105" s="374"/>
      <c r="G1105" s="374"/>
      <c r="H1105" s="374"/>
    </row>
    <row r="1106" spans="5:8">
      <c r="E1106" s="374"/>
      <c r="F1106" s="374"/>
      <c r="G1106" s="374"/>
      <c r="H1106" s="374"/>
    </row>
    <row r="1107" spans="5:8">
      <c r="E1107" s="374"/>
      <c r="F1107" s="374"/>
      <c r="G1107" s="374"/>
      <c r="H1107" s="374"/>
    </row>
    <row r="1108" spans="5:8">
      <c r="E1108" s="374"/>
      <c r="F1108" s="374"/>
      <c r="G1108" s="374"/>
      <c r="H1108" s="374"/>
    </row>
    <row r="1109" spans="5:8">
      <c r="E1109" s="374"/>
      <c r="F1109" s="374"/>
      <c r="G1109" s="374"/>
      <c r="H1109" s="374"/>
    </row>
    <row r="1110" spans="5:8">
      <c r="E1110" s="374"/>
      <c r="F1110" s="374"/>
      <c r="G1110" s="374"/>
      <c r="H1110" s="374"/>
    </row>
    <row r="1111" spans="5:8">
      <c r="E1111" s="374"/>
      <c r="F1111" s="374"/>
      <c r="G1111" s="374"/>
      <c r="H1111" s="374"/>
    </row>
    <row r="1112" spans="5:8">
      <c r="E1112" s="374"/>
      <c r="F1112" s="374"/>
      <c r="G1112" s="374"/>
      <c r="H1112" s="374"/>
    </row>
    <row r="1113" spans="5:8">
      <c r="E1113" s="374"/>
      <c r="F1113" s="374"/>
      <c r="G1113" s="374"/>
      <c r="H1113" s="374"/>
    </row>
    <row r="1114" spans="5:8">
      <c r="E1114" s="374"/>
      <c r="F1114" s="374"/>
      <c r="G1114" s="374"/>
      <c r="H1114" s="374"/>
    </row>
    <row r="1115" spans="5:8">
      <c r="E1115" s="374"/>
      <c r="F1115" s="374"/>
      <c r="G1115" s="374"/>
      <c r="H1115" s="374"/>
    </row>
    <row r="1116" spans="5:8">
      <c r="E1116" s="374"/>
      <c r="F1116" s="374"/>
      <c r="G1116" s="374"/>
      <c r="H1116" s="374"/>
    </row>
    <row r="1117" spans="5:8">
      <c r="E1117" s="374"/>
      <c r="F1117" s="374"/>
      <c r="G1117" s="374"/>
      <c r="H1117" s="374"/>
    </row>
    <row r="1118" spans="5:8">
      <c r="E1118" s="374"/>
      <c r="F1118" s="374"/>
      <c r="G1118" s="374"/>
      <c r="H1118" s="374"/>
    </row>
    <row r="1119" spans="5:8">
      <c r="E1119" s="374"/>
      <c r="F1119" s="374"/>
      <c r="G1119" s="374"/>
      <c r="H1119" s="374"/>
    </row>
    <row r="1120" spans="5:8">
      <c r="E1120" s="374"/>
      <c r="F1120" s="374"/>
      <c r="G1120" s="374"/>
      <c r="H1120" s="374"/>
    </row>
    <row r="1121" spans="5:8">
      <c r="E1121" s="374"/>
      <c r="F1121" s="374"/>
      <c r="G1121" s="374"/>
      <c r="H1121" s="374"/>
    </row>
    <row r="1122" spans="5:8">
      <c r="E1122" s="374"/>
      <c r="F1122" s="374"/>
      <c r="G1122" s="374"/>
      <c r="H1122" s="374"/>
    </row>
    <row r="1123" spans="5:8">
      <c r="E1123" s="374"/>
      <c r="F1123" s="374"/>
      <c r="G1123" s="374"/>
      <c r="H1123" s="374"/>
    </row>
    <row r="1124" spans="5:8">
      <c r="E1124" s="374"/>
      <c r="F1124" s="374"/>
      <c r="G1124" s="374"/>
      <c r="H1124" s="374"/>
    </row>
    <row r="1125" spans="5:8">
      <c r="E1125" s="374"/>
      <c r="F1125" s="374"/>
      <c r="G1125" s="374"/>
      <c r="H1125" s="374"/>
    </row>
    <row r="1126" spans="5:8">
      <c r="E1126" s="374"/>
      <c r="F1126" s="374"/>
      <c r="G1126" s="374"/>
      <c r="H1126" s="374"/>
    </row>
    <row r="1127" spans="5:8">
      <c r="E1127" s="374"/>
      <c r="F1127" s="374"/>
      <c r="G1127" s="374"/>
      <c r="H1127" s="374"/>
    </row>
    <row r="1128" spans="5:8">
      <c r="E1128" s="374"/>
      <c r="F1128" s="374"/>
      <c r="G1128" s="374"/>
      <c r="H1128" s="374"/>
    </row>
    <row r="1129" spans="5:8">
      <c r="E1129" s="374"/>
      <c r="F1129" s="374"/>
      <c r="G1129" s="374"/>
      <c r="H1129" s="374"/>
    </row>
    <row r="1130" spans="5:8">
      <c r="E1130" s="374"/>
      <c r="F1130" s="374"/>
      <c r="G1130" s="374"/>
      <c r="H1130" s="374"/>
    </row>
    <row r="1131" spans="5:8">
      <c r="E1131" s="374"/>
      <c r="F1131" s="374"/>
      <c r="G1131" s="374"/>
      <c r="H1131" s="374"/>
    </row>
    <row r="1132" spans="5:8">
      <c r="E1132" s="374"/>
      <c r="F1132" s="374"/>
      <c r="G1132" s="374"/>
      <c r="H1132" s="374"/>
    </row>
    <row r="1133" spans="5:8">
      <c r="E1133" s="374"/>
      <c r="F1133" s="374"/>
      <c r="G1133" s="374"/>
      <c r="H1133" s="374"/>
    </row>
    <row r="1134" spans="5:8">
      <c r="E1134" s="374"/>
      <c r="F1134" s="374"/>
      <c r="G1134" s="374"/>
      <c r="H1134" s="374"/>
    </row>
    <row r="1135" spans="5:8">
      <c r="E1135" s="374"/>
      <c r="F1135" s="374"/>
      <c r="G1135" s="374"/>
      <c r="H1135" s="374"/>
    </row>
    <row r="1136" spans="5:8">
      <c r="E1136" s="374"/>
      <c r="F1136" s="374"/>
      <c r="G1136" s="374"/>
      <c r="H1136" s="374"/>
    </row>
    <row r="1137" spans="5:8">
      <c r="E1137" s="374"/>
      <c r="F1137" s="374"/>
      <c r="G1137" s="374"/>
      <c r="H1137" s="374"/>
    </row>
    <row r="1138" spans="5:8">
      <c r="E1138" s="374"/>
      <c r="F1138" s="374"/>
      <c r="G1138" s="374"/>
      <c r="H1138" s="374"/>
    </row>
    <row r="1139" spans="5:8">
      <c r="E1139" s="374"/>
      <c r="F1139" s="374"/>
      <c r="G1139" s="374"/>
      <c r="H1139" s="374"/>
    </row>
    <row r="1140" spans="5:8">
      <c r="E1140" s="374"/>
      <c r="F1140" s="374"/>
      <c r="G1140" s="374"/>
      <c r="H1140" s="374"/>
    </row>
    <row r="1141" spans="5:8">
      <c r="E1141" s="374"/>
      <c r="F1141" s="374"/>
      <c r="G1141" s="374"/>
      <c r="H1141" s="374"/>
    </row>
    <row r="1142" spans="5:8">
      <c r="E1142" s="374"/>
      <c r="F1142" s="374"/>
      <c r="G1142" s="374"/>
      <c r="H1142" s="374"/>
    </row>
    <row r="1143" spans="5:8">
      <c r="E1143" s="374"/>
      <c r="F1143" s="374"/>
      <c r="G1143" s="374"/>
      <c r="H1143" s="374"/>
    </row>
    <row r="1144" spans="5:8">
      <c r="E1144" s="374"/>
      <c r="F1144" s="374"/>
      <c r="G1144" s="374"/>
      <c r="H1144" s="374"/>
    </row>
    <row r="1145" spans="5:8">
      <c r="E1145" s="374"/>
      <c r="F1145" s="374"/>
      <c r="G1145" s="374"/>
      <c r="H1145" s="374"/>
    </row>
    <row r="1146" spans="5:8">
      <c r="E1146" s="374"/>
      <c r="F1146" s="374"/>
      <c r="G1146" s="374"/>
      <c r="H1146" s="374"/>
    </row>
    <row r="1147" spans="5:8">
      <c r="E1147" s="374"/>
      <c r="F1147" s="374"/>
      <c r="G1147" s="374"/>
      <c r="H1147" s="374"/>
    </row>
    <row r="1148" spans="5:8">
      <c r="E1148" s="374"/>
      <c r="F1148" s="374"/>
      <c r="G1148" s="374"/>
      <c r="H1148" s="374"/>
    </row>
    <row r="1149" spans="5:8">
      <c r="E1149" s="374"/>
      <c r="F1149" s="374"/>
      <c r="G1149" s="374"/>
      <c r="H1149" s="374"/>
    </row>
    <row r="1150" spans="5:8">
      <c r="E1150" s="374"/>
      <c r="F1150" s="374"/>
      <c r="G1150" s="374"/>
      <c r="H1150" s="374"/>
    </row>
    <row r="1151" spans="5:8">
      <c r="E1151" s="374"/>
      <c r="F1151" s="374"/>
      <c r="G1151" s="374"/>
      <c r="H1151" s="374"/>
    </row>
    <row r="1152" spans="5:8">
      <c r="E1152" s="374"/>
      <c r="F1152" s="374"/>
      <c r="G1152" s="374"/>
      <c r="H1152" s="374"/>
    </row>
    <row r="1153" spans="5:8">
      <c r="E1153" s="374"/>
      <c r="F1153" s="374"/>
      <c r="G1153" s="374"/>
      <c r="H1153" s="374"/>
    </row>
    <row r="1154" spans="5:8">
      <c r="E1154" s="374"/>
      <c r="F1154" s="374"/>
      <c r="G1154" s="374"/>
      <c r="H1154" s="374"/>
    </row>
    <row r="1155" spans="5:8">
      <c r="E1155" s="374"/>
      <c r="F1155" s="374"/>
      <c r="G1155" s="374"/>
      <c r="H1155" s="374"/>
    </row>
    <row r="1156" spans="5:8">
      <c r="E1156" s="374"/>
      <c r="F1156" s="374"/>
      <c r="G1156" s="374"/>
      <c r="H1156" s="374"/>
    </row>
    <row r="1157" spans="5:8">
      <c r="E1157" s="374"/>
      <c r="F1157" s="374"/>
      <c r="G1157" s="374"/>
      <c r="H1157" s="374"/>
    </row>
    <row r="1158" spans="5:8">
      <c r="E1158" s="374"/>
      <c r="F1158" s="374"/>
      <c r="G1158" s="374"/>
      <c r="H1158" s="374"/>
    </row>
    <row r="1159" spans="5:8">
      <c r="E1159" s="374"/>
      <c r="F1159" s="374"/>
      <c r="G1159" s="374"/>
      <c r="H1159" s="374"/>
    </row>
    <row r="1160" spans="5:8">
      <c r="E1160" s="374"/>
      <c r="F1160" s="374"/>
      <c r="G1160" s="374"/>
      <c r="H1160" s="374"/>
    </row>
    <row r="1161" spans="5:8">
      <c r="E1161" s="374"/>
      <c r="F1161" s="374"/>
      <c r="G1161" s="374"/>
      <c r="H1161" s="374"/>
    </row>
    <row r="1162" spans="5:8">
      <c r="E1162" s="374"/>
      <c r="F1162" s="374"/>
      <c r="G1162" s="374"/>
      <c r="H1162" s="374"/>
    </row>
  </sheetData>
  <mergeCells count="313">
    <mergeCell ref="U14:U15"/>
    <mergeCell ref="V14:V15"/>
    <mergeCell ref="K16:V16"/>
    <mergeCell ref="A90:A91"/>
    <mergeCell ref="A37:A40"/>
    <mergeCell ref="J43:J44"/>
    <mergeCell ref="A17:A23"/>
    <mergeCell ref="A100:A101"/>
    <mergeCell ref="A84:A86"/>
    <mergeCell ref="B84:B86"/>
    <mergeCell ref="C84:C86"/>
    <mergeCell ref="B54:B55"/>
    <mergeCell ref="C54:C55"/>
    <mergeCell ref="B64:B65"/>
    <mergeCell ref="C64:C65"/>
    <mergeCell ref="A68:A69"/>
    <mergeCell ref="A64:A65"/>
    <mergeCell ref="B68:B69"/>
    <mergeCell ref="C68:C69"/>
    <mergeCell ref="B90:B91"/>
    <mergeCell ref="B59:B62"/>
    <mergeCell ref="A59:A62"/>
    <mergeCell ref="C59:C62"/>
    <mergeCell ref="J64:J65"/>
    <mergeCell ref="Q30:Q36"/>
    <mergeCell ref="L30:L36"/>
    <mergeCell ref="S17:S23"/>
    <mergeCell ref="C24:C29"/>
    <mergeCell ref="K24:K29"/>
    <mergeCell ref="K30:K36"/>
    <mergeCell ref="R17:R23"/>
    <mergeCell ref="R30:R36"/>
    <mergeCell ref="Q24:Q29"/>
    <mergeCell ref="R24:R29"/>
    <mergeCell ref="P30:P36"/>
    <mergeCell ref="N24:N29"/>
    <mergeCell ref="O24:O29"/>
    <mergeCell ref="N30:N36"/>
    <mergeCell ref="O30:O36"/>
    <mergeCell ref="P17:P23"/>
    <mergeCell ref="N17:N18"/>
    <mergeCell ref="O17:O18"/>
    <mergeCell ref="B17:B23"/>
    <mergeCell ref="M24:M29"/>
    <mergeCell ref="M30:M36"/>
    <mergeCell ref="M17:M18"/>
    <mergeCell ref="L17:L23"/>
    <mergeCell ref="H59:H60"/>
    <mergeCell ref="K43:K44"/>
    <mergeCell ref="B37:B40"/>
    <mergeCell ref="C37:C40"/>
    <mergeCell ref="C43:C44"/>
    <mergeCell ref="B43:B44"/>
    <mergeCell ref="J47:J48"/>
    <mergeCell ref="J37:J40"/>
    <mergeCell ref="B50:B51"/>
    <mergeCell ref="C50:C51"/>
    <mergeCell ref="J54:J55"/>
    <mergeCell ref="K59:K62"/>
    <mergeCell ref="K50:K51"/>
    <mergeCell ref="J50:J51"/>
    <mergeCell ref="K37:K40"/>
    <mergeCell ref="J17:J23"/>
    <mergeCell ref="C17:C23"/>
    <mergeCell ref="K17:K23"/>
    <mergeCell ref="A24:A29"/>
    <mergeCell ref="B24:B29"/>
    <mergeCell ref="A30:A36"/>
    <mergeCell ref="H61:H62"/>
    <mergeCell ref="G61:G62"/>
    <mergeCell ref="F61:F62"/>
    <mergeCell ref="E61:E62"/>
    <mergeCell ref="D61:D62"/>
    <mergeCell ref="A50:A51"/>
    <mergeCell ref="B30:B36"/>
    <mergeCell ref="C30:C36"/>
    <mergeCell ref="A54:A55"/>
    <mergeCell ref="A94:A95"/>
    <mergeCell ref="B94:B95"/>
    <mergeCell ref="C94:C95"/>
    <mergeCell ref="A47:A48"/>
    <mergeCell ref="A43:A44"/>
    <mergeCell ref="B47:B48"/>
    <mergeCell ref="C47:C48"/>
    <mergeCell ref="P1:S1"/>
    <mergeCell ref="C14:C15"/>
    <mergeCell ref="D14:D15"/>
    <mergeCell ref="E14:E15"/>
    <mergeCell ref="I14:I15"/>
    <mergeCell ref="L14:L15"/>
    <mergeCell ref="M14:M15"/>
    <mergeCell ref="K14:K15"/>
    <mergeCell ref="P14:R14"/>
    <mergeCell ref="S14:S15"/>
    <mergeCell ref="J14:J15"/>
    <mergeCell ref="A2:S2"/>
    <mergeCell ref="A14:A15"/>
    <mergeCell ref="B14:B15"/>
    <mergeCell ref="A1:K1"/>
    <mergeCell ref="A13:I13"/>
    <mergeCell ref="F14:F15"/>
    <mergeCell ref="H14:H15"/>
    <mergeCell ref="N14:O14"/>
    <mergeCell ref="B5:S5"/>
    <mergeCell ref="B6:S6"/>
    <mergeCell ref="A10:H10"/>
    <mergeCell ref="A11:S11"/>
    <mergeCell ref="G14:G15"/>
    <mergeCell ref="S100:S101"/>
    <mergeCell ref="N84:N86"/>
    <mergeCell ref="O84:O86"/>
    <mergeCell ref="R90:R91"/>
    <mergeCell ref="Q90:Q91"/>
    <mergeCell ref="R64:R65"/>
    <mergeCell ref="Q72:Q73"/>
    <mergeCell ref="R72:R73"/>
    <mergeCell ref="S72:S73"/>
    <mergeCell ref="N59:N61"/>
    <mergeCell ref="O59:O61"/>
    <mergeCell ref="N64:N65"/>
    <mergeCell ref="O64:O65"/>
    <mergeCell ref="N90:N91"/>
    <mergeCell ref="O90:O91"/>
    <mergeCell ref="N72:N73"/>
    <mergeCell ref="O72:O73"/>
    <mergeCell ref="R37:R40"/>
    <mergeCell ref="S59:S61"/>
    <mergeCell ref="L37:L40"/>
    <mergeCell ref="O47:O48"/>
    <mergeCell ref="M43:M44"/>
    <mergeCell ref="L43:L44"/>
    <mergeCell ref="T84:T86"/>
    <mergeCell ref="M47:M48"/>
    <mergeCell ref="M50:M51"/>
    <mergeCell ref="L59:L62"/>
    <mergeCell ref="L47:L48"/>
    <mergeCell ref="Q64:Q65"/>
    <mergeCell ref="L64:L65"/>
    <mergeCell ref="M64:M65"/>
    <mergeCell ref="N43:N44"/>
    <mergeCell ref="N47:N48"/>
    <mergeCell ref="N37:N40"/>
    <mergeCell ref="O43:O44"/>
    <mergeCell ref="J68:J69"/>
    <mergeCell ref="J59:J61"/>
    <mergeCell ref="K68:K69"/>
    <mergeCell ref="K64:K65"/>
    <mergeCell ref="K72:K73"/>
    <mergeCell ref="N50:N51"/>
    <mergeCell ref="O50:O51"/>
    <mergeCell ref="M54:M55"/>
    <mergeCell ref="N54:N55"/>
    <mergeCell ref="O54:O55"/>
    <mergeCell ref="L68:L69"/>
    <mergeCell ref="N68:N69"/>
    <mergeCell ref="O68:O69"/>
    <mergeCell ref="M59:M61"/>
    <mergeCell ref="L50:L51"/>
    <mergeCell ref="L72:L73"/>
    <mergeCell ref="P100:P101"/>
    <mergeCell ref="M72:M73"/>
    <mergeCell ref="L54:L55"/>
    <mergeCell ref="M68:M69"/>
    <mergeCell ref="K99:T99"/>
    <mergeCell ref="Q100:Q101"/>
    <mergeCell ref="P64:P65"/>
    <mergeCell ref="K54:K55"/>
    <mergeCell ref="S64:S65"/>
    <mergeCell ref="P47:P55"/>
    <mergeCell ref="R84:R86"/>
    <mergeCell ref="Q47:Q55"/>
    <mergeCell ref="R47:R55"/>
    <mergeCell ref="Q59:Q61"/>
    <mergeCell ref="R59:R61"/>
    <mergeCell ref="S47:S55"/>
    <mergeCell ref="P59:P61"/>
    <mergeCell ref="Q68:Q69"/>
    <mergeCell ref="T100:T101"/>
    <mergeCell ref="P90:P91"/>
    <mergeCell ref="P72:P73"/>
    <mergeCell ref="B100:B101"/>
    <mergeCell ref="C100:C101"/>
    <mergeCell ref="K105:K106"/>
    <mergeCell ref="P94:P95"/>
    <mergeCell ref="Q94:Q95"/>
    <mergeCell ref="R94:R95"/>
    <mergeCell ref="S94:S95"/>
    <mergeCell ref="R100:R101"/>
    <mergeCell ref="P105:P106"/>
    <mergeCell ref="Q105:Q106"/>
    <mergeCell ref="N94:N95"/>
    <mergeCell ref="O94:O95"/>
    <mergeCell ref="K94:K95"/>
    <mergeCell ref="K100:K101"/>
    <mergeCell ref="J105:J106"/>
    <mergeCell ref="J100:J101"/>
    <mergeCell ref="J94:J95"/>
    <mergeCell ref="S105:S106"/>
    <mergeCell ref="R105:R106"/>
    <mergeCell ref="N100:N101"/>
    <mergeCell ref="O100:O101"/>
    <mergeCell ref="A122:D122"/>
    <mergeCell ref="A123:D123"/>
    <mergeCell ref="B110:B111"/>
    <mergeCell ref="A124:D124"/>
    <mergeCell ref="A125:D125"/>
    <mergeCell ref="N110:N111"/>
    <mergeCell ref="O110:O111"/>
    <mergeCell ref="N105:N106"/>
    <mergeCell ref="O105:O106"/>
    <mergeCell ref="A116:D116"/>
    <mergeCell ref="A117:D117"/>
    <mergeCell ref="A118:D118"/>
    <mergeCell ref="A120:D120"/>
    <mergeCell ref="A121:D121"/>
    <mergeCell ref="A105:A106"/>
    <mergeCell ref="B105:B106"/>
    <mergeCell ref="C105:C106"/>
    <mergeCell ref="A115:D115"/>
    <mergeCell ref="K110:K111"/>
    <mergeCell ref="J110:J111"/>
    <mergeCell ref="L105:L106"/>
    <mergeCell ref="M105:M106"/>
    <mergeCell ref="A110:A111"/>
    <mergeCell ref="C110:C111"/>
    <mergeCell ref="B127:D127"/>
    <mergeCell ref="B119:D119"/>
    <mergeCell ref="A126:D126"/>
    <mergeCell ref="C90:C91"/>
    <mergeCell ref="K90:K91"/>
    <mergeCell ref="L90:L91"/>
    <mergeCell ref="M90:M91"/>
    <mergeCell ref="A72:A73"/>
    <mergeCell ref="B72:B73"/>
    <mergeCell ref="C72:C73"/>
    <mergeCell ref="J72:J73"/>
    <mergeCell ref="J84:J86"/>
    <mergeCell ref="J90:J91"/>
    <mergeCell ref="J116:S127"/>
    <mergeCell ref="L94:L95"/>
    <mergeCell ref="M94:M95"/>
    <mergeCell ref="S84:S86"/>
    <mergeCell ref="P110:P111"/>
    <mergeCell ref="L100:L101"/>
    <mergeCell ref="Q110:Q111"/>
    <mergeCell ref="M100:M101"/>
    <mergeCell ref="K84:K86"/>
    <mergeCell ref="L84:L86"/>
    <mergeCell ref="M84:M86"/>
    <mergeCell ref="T14:T15"/>
    <mergeCell ref="T17:T18"/>
    <mergeCell ref="T20:T23"/>
    <mergeCell ref="T37:T40"/>
    <mergeCell ref="K42:T42"/>
    <mergeCell ref="T43:T44"/>
    <mergeCell ref="T47:T48"/>
    <mergeCell ref="T50:T51"/>
    <mergeCell ref="Q37:Q40"/>
    <mergeCell ref="S43:S44"/>
    <mergeCell ref="Q43:Q44"/>
    <mergeCell ref="R43:R44"/>
    <mergeCell ref="P43:P44"/>
    <mergeCell ref="M20:M23"/>
    <mergeCell ref="N20:N23"/>
    <mergeCell ref="O20:O23"/>
    <mergeCell ref="M37:M40"/>
    <mergeCell ref="O37:O40"/>
    <mergeCell ref="L24:L29"/>
    <mergeCell ref="P24:P29"/>
    <mergeCell ref="Q17:Q23"/>
    <mergeCell ref="S37:S40"/>
    <mergeCell ref="K47:K48"/>
    <mergeCell ref="P37:P40"/>
    <mergeCell ref="T105:T106"/>
    <mergeCell ref="T110:T111"/>
    <mergeCell ref="J115:T115"/>
    <mergeCell ref="T24:T29"/>
    <mergeCell ref="T30:T36"/>
    <mergeCell ref="T54:T55"/>
    <mergeCell ref="K58:T58"/>
    <mergeCell ref="T59:T61"/>
    <mergeCell ref="T64:T65"/>
    <mergeCell ref="T68:T69"/>
    <mergeCell ref="T72:T73"/>
    <mergeCell ref="K89:T89"/>
    <mergeCell ref="T90:T91"/>
    <mergeCell ref="T94:T95"/>
    <mergeCell ref="S90:S91"/>
    <mergeCell ref="P84:P86"/>
    <mergeCell ref="Q84:Q86"/>
    <mergeCell ref="S68:S69"/>
    <mergeCell ref="R110:R111"/>
    <mergeCell ref="S110:S111"/>
    <mergeCell ref="L110:L111"/>
    <mergeCell ref="M110:M111"/>
    <mergeCell ref="P68:P69"/>
    <mergeCell ref="R68:R69"/>
    <mergeCell ref="U105:U106"/>
    <mergeCell ref="U110:U111"/>
    <mergeCell ref="V110:V111"/>
    <mergeCell ref="V105:V106"/>
    <mergeCell ref="V100:V101"/>
    <mergeCell ref="V94:V95"/>
    <mergeCell ref="V84:V86"/>
    <mergeCell ref="U37:U40"/>
    <mergeCell ref="V37:V40"/>
    <mergeCell ref="U43:U44"/>
    <mergeCell ref="V43:V44"/>
    <mergeCell ref="U50:U51"/>
    <mergeCell ref="V50:V51"/>
    <mergeCell ref="U84:U86"/>
    <mergeCell ref="U94:U95"/>
    <mergeCell ref="U100:U101"/>
  </mergeCells>
  <conditionalFormatting sqref="E14:H14">
    <cfRule type="dataBar" priority="1">
      <dataBar>
        <cfvo type="min"/>
        <cfvo type="max"/>
        <color rgb="FF638EC6"/>
      </dataBar>
      <extLst>
        <ext xmlns:x14="http://schemas.microsoft.com/office/spreadsheetml/2009/9/main" uri="{B025F937-C7B1-47D3-B67F-A62EFF666E3E}">
          <x14:id>{4F92E0FD-C043-4768-B928-3AC19F089882}</x14:id>
        </ext>
      </extLst>
    </cfRule>
  </conditionalFormatting>
  <conditionalFormatting sqref="I14:J15 K14">
    <cfRule type="dataBar" priority="2">
      <dataBar>
        <cfvo type="min"/>
        <cfvo type="max"/>
        <color rgb="FF638EC6"/>
      </dataBar>
      <extLst>
        <ext xmlns:x14="http://schemas.microsoft.com/office/spreadsheetml/2009/9/main" uri="{B025F937-C7B1-47D3-B67F-A62EFF666E3E}">
          <x14:id>{10DE42A5-C995-4E4A-AB6F-C675A91A7E9E}</x14:id>
        </ext>
      </extLst>
    </cfRule>
  </conditionalFormatting>
  <pageMargins left="0.7" right="0.7" top="0.75" bottom="0.75" header="0.3" footer="0.3"/>
  <pageSetup paperSize="8" scale="48" fitToHeight="0" orientation="landscape" r:id="rId1"/>
  <extLst>
    <ext xmlns:x14="http://schemas.microsoft.com/office/spreadsheetml/2009/9/main" uri="{78C0D931-6437-407d-A8EE-F0AAD7539E65}">
      <x14:conditionalFormattings>
        <x14:conditionalFormatting xmlns:xm="http://schemas.microsoft.com/office/excel/2006/main">
          <x14:cfRule type="dataBar" id="{4F92E0FD-C043-4768-B928-3AC19F089882}">
            <x14:dataBar minLength="0" maxLength="100" border="1" negativeBarBorderColorSameAsPositive="0">
              <x14:cfvo type="autoMin"/>
              <x14:cfvo type="autoMax"/>
              <x14:borderColor rgb="FF638EC6"/>
              <x14:negativeFillColor rgb="FFFF0000"/>
              <x14:negativeBorderColor rgb="FFFF0000"/>
              <x14:axisColor rgb="FF000000"/>
            </x14:dataBar>
          </x14:cfRule>
          <xm:sqref>E14:H14</xm:sqref>
        </x14:conditionalFormatting>
        <x14:conditionalFormatting xmlns:xm="http://schemas.microsoft.com/office/excel/2006/main">
          <x14:cfRule type="dataBar" id="{10DE42A5-C995-4E4A-AB6F-C675A91A7E9E}">
            <x14:dataBar minLength="0" maxLength="100" border="1" negativeBarBorderColorSameAsPositive="0">
              <x14:cfvo type="autoMin"/>
              <x14:cfvo type="autoMax"/>
              <x14:borderColor rgb="FF638EC6"/>
              <x14:negativeFillColor rgb="FFFF0000"/>
              <x14:negativeBorderColor rgb="FFFF0000"/>
              <x14:axisColor rgb="FF000000"/>
            </x14:dataBar>
          </x14:cfRule>
          <xm:sqref>I14:J15 K14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s16">
    <tabColor rgb="FF92D050"/>
    <pageSetUpPr fitToPage="1"/>
  </sheetPr>
  <dimension ref="A1:AC1077"/>
  <sheetViews>
    <sheetView zoomScale="80" zoomScaleNormal="80" workbookViewId="0">
      <selection activeCell="M31" sqref="M31:AA31"/>
    </sheetView>
  </sheetViews>
  <sheetFormatPr defaultColWidth="9.140625" defaultRowHeight="12"/>
  <cols>
    <col min="1" max="1" width="15.7109375" style="559" customWidth="1"/>
    <col min="2" max="2" width="27.5703125" style="559" customWidth="1"/>
    <col min="3" max="3" width="4.28515625" style="559" hidden="1" customWidth="1"/>
    <col min="4" max="4" width="6.7109375" style="559" customWidth="1"/>
    <col min="5" max="5" width="12.7109375" style="573" customWidth="1"/>
    <col min="6" max="6" width="14.7109375" style="573" customWidth="1"/>
    <col min="7" max="7" width="12.140625" style="573" customWidth="1"/>
    <col min="8" max="8" width="11.5703125" style="573" customWidth="1"/>
    <col min="9" max="9" width="15" style="559" hidden="1" customWidth="1"/>
    <col min="10" max="10" width="15.7109375" style="559" hidden="1" customWidth="1"/>
    <col min="11" max="11" width="16.140625" style="559" hidden="1" customWidth="1"/>
    <col min="12" max="12" width="12.7109375" style="559" hidden="1" customWidth="1"/>
    <col min="13" max="13" width="88.28515625" style="865" customWidth="1"/>
    <col min="14" max="14" width="15.5703125" style="559" customWidth="1"/>
    <col min="15" max="15" width="30.5703125" style="559" customWidth="1"/>
    <col min="16" max="16" width="25.42578125" style="559" customWidth="1"/>
    <col min="17" max="17" width="23.28515625" style="559" customWidth="1"/>
    <col min="18" max="19" width="6.28515625" style="569" hidden="1" customWidth="1"/>
    <col min="20" max="20" width="7.7109375" style="569" hidden="1" customWidth="1"/>
    <col min="21" max="21" width="29.42578125" style="559" hidden="1" customWidth="1"/>
    <col min="22" max="23" width="0" style="559" hidden="1" customWidth="1"/>
    <col min="24" max="26" width="8.85546875" style="559" hidden="1" customWidth="1"/>
    <col min="27" max="27" width="17.5703125" style="559" customWidth="1"/>
    <col min="28" max="28" width="19.5703125" style="559" customWidth="1"/>
    <col min="29" max="29" width="15.85546875" style="559" customWidth="1"/>
    <col min="30" max="16384" width="9.140625" style="559"/>
  </cols>
  <sheetData>
    <row r="1" spans="1:29" ht="20.25" customHeight="1">
      <c r="A1" s="1179" t="s">
        <v>1412</v>
      </c>
      <c r="B1" s="1179"/>
      <c r="C1" s="1179"/>
      <c r="D1" s="1179"/>
      <c r="E1" s="1179"/>
      <c r="F1" s="1179"/>
      <c r="G1" s="1179"/>
      <c r="H1" s="1179"/>
      <c r="I1" s="1180"/>
      <c r="J1" s="1180"/>
      <c r="K1" s="1180"/>
      <c r="L1" s="1180"/>
      <c r="M1" s="1180"/>
      <c r="N1" s="566"/>
      <c r="O1" s="566"/>
      <c r="P1" s="566"/>
      <c r="Q1" s="566"/>
      <c r="R1" s="567"/>
      <c r="S1" s="567"/>
      <c r="T1" s="567"/>
      <c r="U1" s="566"/>
    </row>
    <row r="2" spans="1:29" s="462" customFormat="1" ht="21" customHeight="1">
      <c r="A2" s="1181" t="s">
        <v>1460</v>
      </c>
      <c r="B2" s="1181"/>
      <c r="C2" s="1181"/>
      <c r="D2" s="1181"/>
      <c r="E2" s="1181"/>
      <c r="F2" s="1181"/>
      <c r="G2" s="1181"/>
      <c r="H2" s="1181"/>
      <c r="I2" s="1181"/>
      <c r="J2" s="1181"/>
      <c r="K2" s="1181"/>
      <c r="L2" s="1181"/>
      <c r="M2" s="1181"/>
      <c r="N2" s="1181"/>
      <c r="O2" s="1181"/>
      <c r="P2" s="1181"/>
      <c r="Q2" s="1181"/>
      <c r="R2" s="1181"/>
      <c r="S2" s="1181"/>
      <c r="T2" s="1181"/>
      <c r="U2" s="1181"/>
    </row>
    <row r="3" spans="1:29" s="462" customFormat="1" ht="12.75" customHeight="1">
      <c r="A3" s="565" t="str">
        <f>A12</f>
        <v>08.01.02. (T)</v>
      </c>
      <c r="B3" s="1181" t="str">
        <f>B12</f>
        <v>Įgyvendinti Lietuvos Respublikos geriamojo vandens tiekimo ir nuotekų tvarkymo įstatymo nuostatas</v>
      </c>
      <c r="C3" s="1181"/>
      <c r="D3" s="1181"/>
      <c r="E3" s="1181"/>
      <c r="F3" s="1181"/>
      <c r="G3" s="1181"/>
      <c r="H3" s="1181"/>
      <c r="I3" s="1181"/>
      <c r="J3" s="1181"/>
      <c r="K3" s="1181"/>
      <c r="L3" s="1181"/>
      <c r="M3" s="1181"/>
      <c r="N3" s="1181"/>
      <c r="O3" s="1181"/>
      <c r="P3" s="1181"/>
      <c r="Q3" s="1181"/>
      <c r="R3" s="1181"/>
      <c r="S3" s="1181"/>
      <c r="T3" s="1181"/>
      <c r="U3" s="1181"/>
    </row>
    <row r="4" spans="1:29" ht="14.25" customHeight="1">
      <c r="A4" s="1181" t="s">
        <v>1846</v>
      </c>
      <c r="B4" s="1181"/>
      <c r="C4" s="1181"/>
      <c r="D4" s="1181"/>
      <c r="E4" s="1181"/>
      <c r="F4" s="1181"/>
      <c r="G4" s="1181"/>
      <c r="H4" s="1181"/>
      <c r="I4" s="1181"/>
      <c r="J4" s="1181"/>
      <c r="K4" s="1181"/>
      <c r="L4" s="1181"/>
      <c r="M4" s="1181"/>
      <c r="N4" s="560"/>
      <c r="O4" s="560"/>
      <c r="P4" s="560"/>
      <c r="Q4" s="560"/>
      <c r="R4" s="560"/>
      <c r="S4" s="560"/>
      <c r="T4" s="560"/>
      <c r="U4" s="568"/>
    </row>
    <row r="5" spans="1:29" ht="18" customHeight="1">
      <c r="A5" s="1181" t="s">
        <v>1839</v>
      </c>
      <c r="B5" s="1181"/>
      <c r="C5" s="1181"/>
      <c r="D5" s="1181"/>
      <c r="E5" s="1181"/>
      <c r="F5" s="1181"/>
      <c r="G5" s="1181"/>
      <c r="H5" s="1181"/>
      <c r="I5" s="1181"/>
      <c r="J5" s="1181"/>
      <c r="K5" s="1181"/>
      <c r="L5" s="1181"/>
      <c r="M5" s="1181"/>
      <c r="N5" s="1181"/>
      <c r="O5" s="1181"/>
      <c r="P5" s="1181"/>
      <c r="Q5" s="1181"/>
      <c r="R5" s="1181"/>
      <c r="S5" s="1181"/>
      <c r="T5" s="1181"/>
    </row>
    <row r="6" spans="1:29">
      <c r="A6" s="1204" t="s">
        <v>1813</v>
      </c>
      <c r="B6" s="1204"/>
      <c r="C6" s="1204"/>
      <c r="D6" s="1204"/>
      <c r="E6" s="1204"/>
      <c r="F6" s="1204"/>
      <c r="G6" s="1204"/>
      <c r="H6" s="1204"/>
      <c r="I6" s="1204"/>
    </row>
    <row r="7" spans="1:29" ht="50.45" customHeight="1">
      <c r="A7" s="1173" t="s">
        <v>949</v>
      </c>
      <c r="B7" s="1173" t="s">
        <v>1383</v>
      </c>
      <c r="C7" s="1184" t="s">
        <v>1273</v>
      </c>
      <c r="D7" s="1205" t="s">
        <v>1274</v>
      </c>
      <c r="E7" s="1207" t="s">
        <v>1850</v>
      </c>
      <c r="F7" s="1202" t="s">
        <v>1847</v>
      </c>
      <c r="G7" s="1202" t="s">
        <v>1848</v>
      </c>
      <c r="H7" s="1202" t="s">
        <v>1849</v>
      </c>
      <c r="I7" s="1186" t="s">
        <v>1405</v>
      </c>
      <c r="J7" s="1173" t="s">
        <v>1385</v>
      </c>
      <c r="K7" s="1182" t="s">
        <v>1404</v>
      </c>
      <c r="L7" s="1177" t="s">
        <v>1386</v>
      </c>
      <c r="M7" s="1177" t="s">
        <v>1494</v>
      </c>
      <c r="N7" s="1173" t="s">
        <v>1524</v>
      </c>
      <c r="O7" s="1173" t="s">
        <v>1525</v>
      </c>
      <c r="P7" s="1186" t="s">
        <v>1526</v>
      </c>
      <c r="Q7" s="1186"/>
      <c r="R7" s="1186" t="s">
        <v>950</v>
      </c>
      <c r="S7" s="1186"/>
      <c r="T7" s="1186"/>
      <c r="U7" s="1175" t="s">
        <v>951</v>
      </c>
      <c r="AA7" s="1159" t="s">
        <v>1805</v>
      </c>
      <c r="AB7" s="1155" t="s">
        <v>1840</v>
      </c>
      <c r="AC7" s="1155" t="s">
        <v>1841</v>
      </c>
    </row>
    <row r="8" spans="1:29" ht="81" customHeight="1">
      <c r="A8" s="1174"/>
      <c r="B8" s="1174"/>
      <c r="C8" s="1185"/>
      <c r="D8" s="1206"/>
      <c r="E8" s="1207"/>
      <c r="F8" s="1203"/>
      <c r="G8" s="1203"/>
      <c r="H8" s="1203"/>
      <c r="I8" s="1173"/>
      <c r="J8" s="1174"/>
      <c r="K8" s="1183"/>
      <c r="L8" s="1178"/>
      <c r="M8" s="1178"/>
      <c r="N8" s="1174"/>
      <c r="O8" s="1174"/>
      <c r="P8" s="561" t="s">
        <v>1853</v>
      </c>
      <c r="Q8" s="561" t="s">
        <v>1854</v>
      </c>
      <c r="R8" s="561">
        <v>2024</v>
      </c>
      <c r="S8" s="561">
        <v>2025</v>
      </c>
      <c r="T8" s="561">
        <v>2026</v>
      </c>
      <c r="U8" s="1176"/>
      <c r="AA8" s="1159"/>
      <c r="AB8" s="1156"/>
      <c r="AC8" s="1156"/>
    </row>
    <row r="9" spans="1:29" ht="52.15" hidden="1" customHeight="1">
      <c r="A9" s="1190" t="s">
        <v>1406</v>
      </c>
      <c r="B9" s="1195" t="s">
        <v>1499</v>
      </c>
      <c r="C9" s="1196">
        <v>188711925</v>
      </c>
      <c r="D9" s="768" t="s">
        <v>1495</v>
      </c>
      <c r="E9" s="653"/>
      <c r="F9" s="653"/>
      <c r="G9" s="653"/>
      <c r="H9" s="653"/>
      <c r="I9" s="647">
        <v>115.432</v>
      </c>
      <c r="J9" s="765">
        <v>173.673</v>
      </c>
      <c r="K9" s="766">
        <v>74.430999999999997</v>
      </c>
      <c r="L9" s="1199" t="s">
        <v>1439</v>
      </c>
      <c r="M9" s="1124" t="s">
        <v>1454</v>
      </c>
      <c r="N9" s="1171" t="s">
        <v>1361</v>
      </c>
      <c r="O9" s="572" t="s">
        <v>1500</v>
      </c>
      <c r="P9" s="572"/>
      <c r="Q9" s="572"/>
      <c r="R9" s="649" t="s">
        <v>597</v>
      </c>
      <c r="S9" s="649" t="s">
        <v>597</v>
      </c>
      <c r="T9" s="649" t="s">
        <v>1362</v>
      </c>
      <c r="U9" s="1171" t="s">
        <v>1438</v>
      </c>
      <c r="V9" s="570"/>
      <c r="W9" s="570"/>
      <c r="X9" s="570"/>
      <c r="Y9" s="570"/>
      <c r="Z9" s="570"/>
      <c r="AA9" s="903"/>
      <c r="AB9" s="905"/>
      <c r="AC9" s="905"/>
    </row>
    <row r="10" spans="1:29" ht="31.15" hidden="1" customHeight="1">
      <c r="A10" s="1190"/>
      <c r="B10" s="1192"/>
      <c r="C10" s="1197"/>
      <c r="D10" s="772" t="s">
        <v>334</v>
      </c>
      <c r="E10" s="775"/>
      <c r="F10" s="775"/>
      <c r="G10" s="775"/>
      <c r="H10" s="775"/>
      <c r="I10" s="648"/>
      <c r="J10" s="771">
        <v>984.14400000000001</v>
      </c>
      <c r="K10" s="773">
        <v>421.77600000000001</v>
      </c>
      <c r="L10" s="1200"/>
      <c r="M10" s="1161"/>
      <c r="N10" s="1172"/>
      <c r="O10" s="572" t="s">
        <v>1359</v>
      </c>
      <c r="P10" s="572"/>
      <c r="Q10" s="572"/>
      <c r="R10" s="649" t="s">
        <v>597</v>
      </c>
      <c r="S10" s="649" t="s">
        <v>597</v>
      </c>
      <c r="T10" s="649" t="s">
        <v>1363</v>
      </c>
      <c r="U10" s="1172"/>
      <c r="V10" s="777" t="s">
        <v>1459</v>
      </c>
      <c r="W10" s="570"/>
      <c r="X10" s="570"/>
      <c r="Y10" s="570"/>
      <c r="Z10" s="570"/>
      <c r="AA10" s="903"/>
      <c r="AB10" s="905"/>
      <c r="AC10" s="905"/>
    </row>
    <row r="11" spans="1:29" ht="50.45" hidden="1" customHeight="1">
      <c r="A11" s="1194"/>
      <c r="B11" s="1192"/>
      <c r="C11" s="1197"/>
      <c r="D11" s="770" t="s">
        <v>1275</v>
      </c>
      <c r="E11" s="776">
        <f>SUM(E9:E10,)</f>
        <v>0</v>
      </c>
      <c r="F11" s="776"/>
      <c r="G11" s="776"/>
      <c r="H11" s="776"/>
      <c r="I11" s="658">
        <f t="shared" ref="I11:K11" si="0">SUM(I9:I10,)</f>
        <v>115.432</v>
      </c>
      <c r="J11" s="658">
        <f t="shared" si="0"/>
        <v>1157.817</v>
      </c>
      <c r="K11" s="658">
        <f t="shared" si="0"/>
        <v>496.20699999999999</v>
      </c>
      <c r="L11" s="1200"/>
      <c r="M11" s="1162"/>
      <c r="N11" s="1172"/>
      <c r="O11" s="656" t="s">
        <v>1360</v>
      </c>
      <c r="P11" s="656"/>
      <c r="Q11" s="656"/>
      <c r="R11" s="656" t="s">
        <v>597</v>
      </c>
      <c r="S11" s="656" t="s">
        <v>597</v>
      </c>
      <c r="T11" s="656" t="s">
        <v>459</v>
      </c>
      <c r="U11" s="1172"/>
      <c r="V11" s="570"/>
      <c r="W11" s="570"/>
      <c r="X11" s="570"/>
      <c r="Y11" s="570"/>
      <c r="Z11" s="570"/>
      <c r="AA11" s="904"/>
      <c r="AB11" s="905"/>
      <c r="AC11" s="905"/>
    </row>
    <row r="12" spans="1:29" ht="54" customHeight="1">
      <c r="A12" s="571" t="s">
        <v>1407</v>
      </c>
      <c r="B12" s="562" t="s">
        <v>1352</v>
      </c>
      <c r="C12" s="571"/>
      <c r="D12" s="571"/>
      <c r="E12" s="426">
        <f>SUM(E14)</f>
        <v>0.31</v>
      </c>
      <c r="F12" s="426">
        <f t="shared" ref="F12:G12" si="1">SUM(F14)</f>
        <v>0.32500000000000001</v>
      </c>
      <c r="G12" s="426">
        <f t="shared" si="1"/>
        <v>0.32200000000000001</v>
      </c>
      <c r="H12" s="427">
        <f>G12/F12</f>
        <v>0.99076923076923074</v>
      </c>
      <c r="I12" s="426">
        <f t="shared" ref="I12:K12" si="2">SUM(I14)</f>
        <v>181.87000000000003</v>
      </c>
      <c r="J12" s="426">
        <f t="shared" si="2"/>
        <v>181.68099999999998</v>
      </c>
      <c r="K12" s="426">
        <f t="shared" si="2"/>
        <v>181.71099999999998</v>
      </c>
      <c r="L12" s="571" t="s">
        <v>1220</v>
      </c>
      <c r="M12" s="1165"/>
      <c r="N12" s="1165"/>
      <c r="O12" s="1165"/>
      <c r="P12" s="1165"/>
      <c r="Q12" s="1165"/>
      <c r="R12" s="1165"/>
      <c r="S12" s="1165"/>
      <c r="T12" s="1165"/>
      <c r="U12" s="1165"/>
      <c r="V12" s="1165"/>
      <c r="W12" s="1165"/>
      <c r="X12" s="1165"/>
      <c r="Y12" s="1165"/>
      <c r="Z12" s="1165"/>
      <c r="AA12" s="1166"/>
      <c r="AB12" s="905"/>
      <c r="AC12" s="905"/>
    </row>
    <row r="13" spans="1:29" ht="32.450000000000003" customHeight="1">
      <c r="A13" s="1189" t="s">
        <v>1408</v>
      </c>
      <c r="B13" s="1191" t="s">
        <v>1301</v>
      </c>
      <c r="C13" s="1208" t="s">
        <v>1277</v>
      </c>
      <c r="D13" s="774" t="s">
        <v>651</v>
      </c>
      <c r="E13" s="655">
        <v>0.31</v>
      </c>
      <c r="F13" s="655">
        <v>0.32500000000000001</v>
      </c>
      <c r="G13" s="655">
        <v>0.32200000000000001</v>
      </c>
      <c r="H13" s="764">
        <f>G13/F13</f>
        <v>0.99076923076923074</v>
      </c>
      <c r="I13" s="655">
        <f t="shared" ref="I13:K13" si="3">SUM(I15:I30)</f>
        <v>181.87000000000003</v>
      </c>
      <c r="J13" s="655">
        <f t="shared" si="3"/>
        <v>181.68099999999998</v>
      </c>
      <c r="K13" s="655">
        <f t="shared" si="3"/>
        <v>181.71099999999998</v>
      </c>
      <c r="L13" s="1200" t="s">
        <v>1440</v>
      </c>
      <c r="M13" s="1169" t="s">
        <v>1838</v>
      </c>
      <c r="N13" s="1160" t="s">
        <v>48</v>
      </c>
      <c r="O13" s="1160" t="s">
        <v>1349</v>
      </c>
      <c r="P13" s="1160" t="s">
        <v>439</v>
      </c>
      <c r="Q13" s="1160" t="s">
        <v>1350</v>
      </c>
      <c r="R13" s="1160" t="s">
        <v>1350</v>
      </c>
      <c r="S13" s="1160" t="s">
        <v>1350</v>
      </c>
      <c r="T13" s="1160" t="s">
        <v>1350</v>
      </c>
      <c r="U13" s="1168" t="s">
        <v>1441</v>
      </c>
      <c r="V13" s="650"/>
      <c r="W13" s="650"/>
      <c r="X13" s="650"/>
      <c r="Y13" s="650"/>
      <c r="Z13" s="650"/>
      <c r="AA13" s="1167" t="s">
        <v>1797</v>
      </c>
      <c r="AB13" s="1157"/>
      <c r="AC13" s="1157"/>
    </row>
    <row r="14" spans="1:29" ht="38.25" customHeight="1">
      <c r="A14" s="1190"/>
      <c r="B14" s="1192"/>
      <c r="C14" s="1197"/>
      <c r="D14" s="770" t="s">
        <v>1275</v>
      </c>
      <c r="E14" s="651">
        <f>E13</f>
        <v>0.31</v>
      </c>
      <c r="F14" s="651">
        <f t="shared" ref="F14:G14" si="4">F13</f>
        <v>0.32500000000000001</v>
      </c>
      <c r="G14" s="651">
        <f t="shared" si="4"/>
        <v>0.32200000000000001</v>
      </c>
      <c r="H14" s="654">
        <f>G14/F14</f>
        <v>0.99076923076923074</v>
      </c>
      <c r="I14" s="651">
        <f t="shared" ref="I14:K14" si="5">I13</f>
        <v>181.87000000000003</v>
      </c>
      <c r="J14" s="651">
        <f t="shared" si="5"/>
        <v>181.68099999999998</v>
      </c>
      <c r="K14" s="769">
        <f t="shared" si="5"/>
        <v>181.71099999999998</v>
      </c>
      <c r="L14" s="1201"/>
      <c r="M14" s="1170"/>
      <c r="N14" s="1160"/>
      <c r="O14" s="1160"/>
      <c r="P14" s="1160"/>
      <c r="Q14" s="1160"/>
      <c r="R14" s="1160"/>
      <c r="S14" s="1160"/>
      <c r="T14" s="1160"/>
      <c r="U14" s="1168"/>
      <c r="V14" s="650"/>
      <c r="W14" s="650"/>
      <c r="X14" s="650"/>
      <c r="Y14" s="650"/>
      <c r="Z14" s="650"/>
      <c r="AA14" s="1167"/>
      <c r="AB14" s="1158"/>
      <c r="AC14" s="1158"/>
    </row>
    <row r="15" spans="1:29" ht="20.100000000000001" hidden="1" customHeight="1">
      <c r="A15" s="778"/>
      <c r="B15" s="779" t="s">
        <v>698</v>
      </c>
      <c r="C15" s="659"/>
      <c r="D15" s="652"/>
      <c r="E15" s="780">
        <v>135.71</v>
      </c>
      <c r="F15" s="781">
        <v>153.11000000000001</v>
      </c>
      <c r="G15" s="781">
        <v>153.107</v>
      </c>
      <c r="H15" s="782"/>
      <c r="I15" s="783">
        <v>161.81</v>
      </c>
      <c r="J15" s="783">
        <v>165</v>
      </c>
      <c r="K15" s="784">
        <v>165</v>
      </c>
      <c r="L15" s="783"/>
      <c r="M15" s="881"/>
      <c r="N15" s="785"/>
      <c r="O15" s="786"/>
      <c r="P15" s="786"/>
      <c r="Q15" s="786"/>
      <c r="R15" s="787"/>
      <c r="S15" s="787"/>
      <c r="T15" s="787"/>
      <c r="U15" s="788"/>
      <c r="V15" s="570"/>
      <c r="W15" s="570"/>
      <c r="X15" s="570"/>
      <c r="Y15" s="570"/>
      <c r="Z15" s="570"/>
      <c r="AA15" s="898"/>
      <c r="AB15" s="905"/>
      <c r="AC15" s="905"/>
    </row>
    <row r="16" spans="1:29" ht="20.100000000000001" hidden="1" customHeight="1">
      <c r="A16" s="778"/>
      <c r="B16" s="779" t="s">
        <v>1339</v>
      </c>
      <c r="C16" s="659"/>
      <c r="D16" s="652"/>
      <c r="E16" s="780"/>
      <c r="F16" s="781"/>
      <c r="G16" s="781"/>
      <c r="H16" s="782"/>
      <c r="I16" s="783">
        <v>2.02</v>
      </c>
      <c r="J16" s="783">
        <v>2</v>
      </c>
      <c r="K16" s="784">
        <v>2</v>
      </c>
      <c r="L16" s="783"/>
      <c r="M16" s="881"/>
      <c r="N16" s="789"/>
      <c r="O16" s="786"/>
      <c r="P16" s="786"/>
      <c r="Q16" s="786"/>
      <c r="R16" s="790"/>
      <c r="S16" s="790"/>
      <c r="T16" s="790"/>
      <c r="U16" s="657"/>
      <c r="V16" s="570"/>
      <c r="W16" s="570"/>
      <c r="X16" s="570"/>
      <c r="Y16" s="570"/>
      <c r="Z16" s="570"/>
      <c r="AA16" s="899"/>
      <c r="AB16" s="905"/>
      <c r="AC16" s="905"/>
    </row>
    <row r="17" spans="1:29" ht="20.100000000000001" hidden="1" customHeight="1">
      <c r="A17" s="778"/>
      <c r="B17" s="779" t="s">
        <v>1340</v>
      </c>
      <c r="C17" s="659"/>
      <c r="D17" s="652"/>
      <c r="E17" s="791"/>
      <c r="F17" s="792"/>
      <c r="G17" s="792"/>
      <c r="H17" s="793"/>
      <c r="I17" s="783">
        <v>1.05</v>
      </c>
      <c r="J17" s="794">
        <v>0.88</v>
      </c>
      <c r="K17" s="791">
        <v>0.88</v>
      </c>
      <c r="L17" s="792"/>
      <c r="M17" s="881"/>
      <c r="N17" s="789"/>
      <c r="O17" s="786"/>
      <c r="P17" s="786"/>
      <c r="Q17" s="786"/>
      <c r="R17" s="790"/>
      <c r="S17" s="790"/>
      <c r="T17" s="790"/>
      <c r="U17" s="657"/>
      <c r="V17" s="570"/>
      <c r="W17" s="570"/>
      <c r="X17" s="570"/>
      <c r="Y17" s="570"/>
      <c r="Z17" s="570"/>
      <c r="AA17" s="899"/>
      <c r="AB17" s="905"/>
      <c r="AC17" s="905"/>
    </row>
    <row r="18" spans="1:29" ht="20.100000000000001" hidden="1" customHeight="1">
      <c r="A18" s="778"/>
      <c r="B18" s="779" t="s">
        <v>1278</v>
      </c>
      <c r="C18" s="659"/>
      <c r="D18" s="652"/>
      <c r="E18" s="780"/>
      <c r="F18" s="781"/>
      <c r="G18" s="781"/>
      <c r="H18" s="782"/>
      <c r="I18" s="783">
        <v>2.0699999999999998</v>
      </c>
      <c r="J18" s="783">
        <v>2.5</v>
      </c>
      <c r="K18" s="784">
        <v>2.23</v>
      </c>
      <c r="L18" s="783"/>
      <c r="M18" s="881"/>
      <c r="N18" s="789"/>
      <c r="O18" s="786"/>
      <c r="P18" s="786"/>
      <c r="Q18" s="786"/>
      <c r="R18" s="790"/>
      <c r="S18" s="790"/>
      <c r="T18" s="790"/>
      <c r="U18" s="657"/>
      <c r="V18" s="570"/>
      <c r="W18" s="570"/>
      <c r="X18" s="570"/>
      <c r="Y18" s="570"/>
      <c r="Z18" s="570"/>
      <c r="AA18" s="899"/>
      <c r="AB18" s="905"/>
      <c r="AC18" s="905"/>
    </row>
    <row r="19" spans="1:29" ht="20.100000000000001" hidden="1" customHeight="1">
      <c r="A19" s="778"/>
      <c r="B19" s="779" t="s">
        <v>1341</v>
      </c>
      <c r="C19" s="659"/>
      <c r="D19" s="652"/>
      <c r="E19" s="780"/>
      <c r="F19" s="781"/>
      <c r="G19" s="781"/>
      <c r="H19" s="782"/>
      <c r="I19" s="783">
        <v>2.27</v>
      </c>
      <c r="J19" s="783">
        <v>2.4900000000000002</v>
      </c>
      <c r="K19" s="784">
        <v>2.74</v>
      </c>
      <c r="L19" s="783"/>
      <c r="M19" s="881"/>
      <c r="N19" s="789"/>
      <c r="O19" s="786"/>
      <c r="P19" s="786"/>
      <c r="Q19" s="786"/>
      <c r="R19" s="790"/>
      <c r="S19" s="790"/>
      <c r="T19" s="790"/>
      <c r="U19" s="657"/>
      <c r="V19" s="570"/>
      <c r="W19" s="570"/>
      <c r="X19" s="570"/>
      <c r="Y19" s="570"/>
      <c r="Z19" s="570"/>
      <c r="AA19" s="899"/>
      <c r="AB19" s="905"/>
      <c r="AC19" s="905"/>
    </row>
    <row r="20" spans="1:29" ht="20.100000000000001" hidden="1" customHeight="1">
      <c r="A20" s="778"/>
      <c r="B20" s="779" t="s">
        <v>1342</v>
      </c>
      <c r="C20" s="659"/>
      <c r="D20" s="652"/>
      <c r="E20" s="795"/>
      <c r="F20" s="796"/>
      <c r="G20" s="796"/>
      <c r="H20" s="797"/>
      <c r="I20" s="783">
        <v>1.42</v>
      </c>
      <c r="J20" s="783">
        <v>1.35</v>
      </c>
      <c r="K20" s="784">
        <v>1.35</v>
      </c>
      <c r="L20" s="783"/>
      <c r="M20" s="881"/>
      <c r="N20" s="789"/>
      <c r="O20" s="786"/>
      <c r="P20" s="786"/>
      <c r="Q20" s="786"/>
      <c r="R20" s="790"/>
      <c r="S20" s="790"/>
      <c r="T20" s="790"/>
      <c r="U20" s="657"/>
      <c r="V20" s="570"/>
      <c r="W20" s="570"/>
      <c r="X20" s="570"/>
      <c r="Y20" s="570"/>
      <c r="Z20" s="570"/>
      <c r="AA20" s="899"/>
      <c r="AB20" s="905"/>
      <c r="AC20" s="905"/>
    </row>
    <row r="21" spans="1:29" ht="20.100000000000001" hidden="1" customHeight="1">
      <c r="A21" s="778"/>
      <c r="B21" s="779" t="s">
        <v>1343</v>
      </c>
      <c r="C21" s="659"/>
      <c r="D21" s="652"/>
      <c r="E21" s="780"/>
      <c r="F21" s="781"/>
      <c r="G21" s="781"/>
      <c r="H21" s="782"/>
      <c r="I21" s="783">
        <v>1.33</v>
      </c>
      <c r="J21" s="783">
        <v>1.2609999999999999</v>
      </c>
      <c r="K21" s="784">
        <v>1.2609999999999999</v>
      </c>
      <c r="L21" s="783"/>
      <c r="M21" s="881"/>
      <c r="N21" s="789"/>
      <c r="O21" s="786"/>
      <c r="P21" s="786"/>
      <c r="Q21" s="786"/>
      <c r="R21" s="790"/>
      <c r="S21" s="790"/>
      <c r="T21" s="790"/>
      <c r="U21" s="657"/>
      <c r="V21" s="570"/>
      <c r="W21" s="570"/>
      <c r="X21" s="570"/>
      <c r="Y21" s="570"/>
      <c r="Z21" s="570"/>
      <c r="AA21" s="899"/>
      <c r="AB21" s="905"/>
      <c r="AC21" s="905"/>
    </row>
    <row r="22" spans="1:29" ht="20.100000000000001" hidden="1" customHeight="1">
      <c r="A22" s="778"/>
      <c r="B22" s="779" t="s">
        <v>1344</v>
      </c>
      <c r="C22" s="659"/>
      <c r="D22" s="652"/>
      <c r="E22" s="791"/>
      <c r="F22" s="792"/>
      <c r="G22" s="792"/>
      <c r="H22" s="793"/>
      <c r="I22" s="783">
        <v>0.81</v>
      </c>
      <c r="J22" s="783">
        <v>0.81</v>
      </c>
      <c r="K22" s="784">
        <v>0.81</v>
      </c>
      <c r="L22" s="783"/>
      <c r="M22" s="881"/>
      <c r="N22" s="789"/>
      <c r="O22" s="786"/>
      <c r="P22" s="786"/>
      <c r="Q22" s="786"/>
      <c r="R22" s="790"/>
      <c r="S22" s="790"/>
      <c r="T22" s="790"/>
      <c r="U22" s="657"/>
      <c r="V22" s="570"/>
      <c r="W22" s="570"/>
      <c r="X22" s="570"/>
      <c r="Y22" s="570"/>
      <c r="Z22" s="570"/>
      <c r="AA22" s="899"/>
      <c r="AB22" s="905"/>
      <c r="AC22" s="905"/>
    </row>
    <row r="23" spans="1:29" ht="20.100000000000001" hidden="1" customHeight="1">
      <c r="A23" s="778"/>
      <c r="B23" s="779" t="s">
        <v>1345</v>
      </c>
      <c r="C23" s="659"/>
      <c r="D23" s="652"/>
      <c r="E23" s="791"/>
      <c r="F23" s="792"/>
      <c r="G23" s="792"/>
      <c r="H23" s="793"/>
      <c r="I23" s="783">
        <v>0.9</v>
      </c>
      <c r="J23" s="783">
        <v>0.86</v>
      </c>
      <c r="K23" s="784">
        <v>0.86</v>
      </c>
      <c r="L23" s="783"/>
      <c r="M23" s="881"/>
      <c r="N23" s="789"/>
      <c r="O23" s="786"/>
      <c r="P23" s="786"/>
      <c r="Q23" s="786"/>
      <c r="R23" s="790"/>
      <c r="S23" s="790"/>
      <c r="T23" s="790"/>
      <c r="U23" s="657"/>
      <c r="V23" s="570"/>
      <c r="W23" s="570"/>
      <c r="X23" s="570"/>
      <c r="Y23" s="570"/>
      <c r="Z23" s="570"/>
      <c r="AA23" s="899"/>
      <c r="AB23" s="905"/>
      <c r="AC23" s="905"/>
    </row>
    <row r="24" spans="1:29" ht="20.100000000000001" hidden="1" customHeight="1">
      <c r="A24" s="778"/>
      <c r="B24" s="779" t="s">
        <v>1346</v>
      </c>
      <c r="C24" s="659"/>
      <c r="D24" s="652"/>
      <c r="E24" s="791"/>
      <c r="F24" s="792"/>
      <c r="G24" s="792"/>
      <c r="H24" s="793"/>
      <c r="I24" s="783">
        <v>0.56999999999999995</v>
      </c>
      <c r="J24" s="794">
        <v>0.48</v>
      </c>
      <c r="K24" s="791">
        <v>0.48</v>
      </c>
      <c r="L24" s="792"/>
      <c r="M24" s="881"/>
      <c r="N24" s="789"/>
      <c r="O24" s="786"/>
      <c r="P24" s="786"/>
      <c r="Q24" s="786"/>
      <c r="R24" s="790"/>
      <c r="S24" s="790"/>
      <c r="T24" s="790"/>
      <c r="U24" s="657"/>
      <c r="V24" s="570"/>
      <c r="W24" s="570"/>
      <c r="X24" s="570"/>
      <c r="Y24" s="570"/>
      <c r="Z24" s="570"/>
      <c r="AA24" s="899"/>
      <c r="AB24" s="905"/>
      <c r="AC24" s="905"/>
    </row>
    <row r="25" spans="1:29" ht="20.100000000000001" hidden="1" customHeight="1">
      <c r="A25" s="778"/>
      <c r="B25" s="779" t="s">
        <v>1347</v>
      </c>
      <c r="C25" s="659"/>
      <c r="D25" s="652"/>
      <c r="E25" s="791"/>
      <c r="F25" s="792"/>
      <c r="G25" s="792"/>
      <c r="H25" s="793"/>
      <c r="I25" s="783">
        <v>0.53</v>
      </c>
      <c r="J25" s="783">
        <v>0.5</v>
      </c>
      <c r="K25" s="784">
        <v>0.5</v>
      </c>
      <c r="L25" s="783"/>
      <c r="M25" s="881"/>
      <c r="N25" s="789"/>
      <c r="O25" s="786"/>
      <c r="P25" s="786"/>
      <c r="Q25" s="786"/>
      <c r="R25" s="790"/>
      <c r="S25" s="790"/>
      <c r="T25" s="790"/>
      <c r="U25" s="657"/>
      <c r="V25" s="570"/>
      <c r="W25" s="570"/>
      <c r="X25" s="570"/>
      <c r="Y25" s="570"/>
      <c r="Z25" s="570"/>
      <c r="AA25" s="899"/>
      <c r="AB25" s="905"/>
      <c r="AC25" s="905"/>
    </row>
    <row r="26" spans="1:29" ht="20.100000000000001" hidden="1" customHeight="1">
      <c r="A26" s="778"/>
      <c r="B26" s="779" t="s">
        <v>1348</v>
      </c>
      <c r="C26" s="659"/>
      <c r="D26" s="652"/>
      <c r="E26" s="791"/>
      <c r="F26" s="792"/>
      <c r="G26" s="792"/>
      <c r="H26" s="793"/>
      <c r="I26" s="783">
        <v>1.1599999999999999</v>
      </c>
      <c r="J26" s="783">
        <v>1.1000000000000001</v>
      </c>
      <c r="K26" s="784">
        <v>1.1000000000000001</v>
      </c>
      <c r="L26" s="783"/>
      <c r="M26" s="881"/>
      <c r="N26" s="789"/>
      <c r="O26" s="786"/>
      <c r="P26" s="786"/>
      <c r="Q26" s="786"/>
      <c r="R26" s="790"/>
      <c r="S26" s="790"/>
      <c r="T26" s="790"/>
      <c r="U26" s="657"/>
      <c r="V26" s="570"/>
      <c r="W26" s="570"/>
      <c r="X26" s="570"/>
      <c r="Y26" s="570"/>
      <c r="Z26" s="570"/>
      <c r="AA26" s="899"/>
      <c r="AB26" s="905"/>
      <c r="AC26" s="905"/>
    </row>
    <row r="27" spans="1:29" ht="20.100000000000001" hidden="1" customHeight="1">
      <c r="A27" s="778"/>
      <c r="B27" s="779" t="s">
        <v>1322</v>
      </c>
      <c r="C27" s="659"/>
      <c r="D27" s="652"/>
      <c r="E27" s="791"/>
      <c r="F27" s="792"/>
      <c r="G27" s="792"/>
      <c r="H27" s="793"/>
      <c r="I27" s="783">
        <v>2.2799999999999998</v>
      </c>
      <c r="J27" s="783">
        <v>2.1</v>
      </c>
      <c r="K27" s="784">
        <v>2.1</v>
      </c>
      <c r="L27" s="783"/>
      <c r="M27" s="881"/>
      <c r="N27" s="789"/>
      <c r="O27" s="786"/>
      <c r="P27" s="786"/>
      <c r="Q27" s="786"/>
      <c r="R27" s="790"/>
      <c r="S27" s="790"/>
      <c r="T27" s="790"/>
      <c r="U27" s="657"/>
      <c r="V27" s="570"/>
      <c r="W27" s="570"/>
      <c r="X27" s="570"/>
      <c r="Y27" s="570"/>
      <c r="Z27" s="570"/>
      <c r="AA27" s="899"/>
      <c r="AB27" s="905"/>
      <c r="AC27" s="905"/>
    </row>
    <row r="28" spans="1:29" ht="20.100000000000001" hidden="1" customHeight="1">
      <c r="A28" s="778"/>
      <c r="B28" s="779" t="s">
        <v>1336</v>
      </c>
      <c r="C28" s="659"/>
      <c r="D28" s="652"/>
      <c r="E28" s="791"/>
      <c r="F28" s="792"/>
      <c r="G28" s="792"/>
      <c r="H28" s="793"/>
      <c r="I28" s="783">
        <v>0.81</v>
      </c>
      <c r="J28" s="783"/>
      <c r="K28" s="784"/>
      <c r="L28" s="783"/>
      <c r="M28" s="881"/>
      <c r="N28" s="789"/>
      <c r="O28" s="786"/>
      <c r="P28" s="786"/>
      <c r="Q28" s="786"/>
      <c r="R28" s="790"/>
      <c r="S28" s="790"/>
      <c r="T28" s="790"/>
      <c r="U28" s="657"/>
      <c r="V28" s="570"/>
      <c r="W28" s="570"/>
      <c r="X28" s="570"/>
      <c r="Y28" s="570"/>
      <c r="Z28" s="570"/>
      <c r="AA28" s="899"/>
      <c r="AB28" s="905"/>
      <c r="AC28" s="905"/>
    </row>
    <row r="29" spans="1:29" ht="20.100000000000001" hidden="1" customHeight="1">
      <c r="A29" s="778"/>
      <c r="B29" s="779" t="s">
        <v>1323</v>
      </c>
      <c r="C29" s="659"/>
      <c r="D29" s="652"/>
      <c r="E29" s="791"/>
      <c r="F29" s="792"/>
      <c r="G29" s="792"/>
      <c r="H29" s="793"/>
      <c r="I29" s="783">
        <v>0.36</v>
      </c>
      <c r="J29" s="783">
        <v>0.35</v>
      </c>
      <c r="K29" s="784">
        <v>0.4</v>
      </c>
      <c r="L29" s="783"/>
      <c r="M29" s="881"/>
      <c r="N29" s="789"/>
      <c r="O29" s="786"/>
      <c r="P29" s="786"/>
      <c r="Q29" s="786"/>
      <c r="R29" s="790"/>
      <c r="S29" s="790"/>
      <c r="T29" s="790"/>
      <c r="U29" s="657"/>
      <c r="V29" s="570"/>
      <c r="W29" s="570"/>
      <c r="X29" s="570"/>
      <c r="Y29" s="570"/>
      <c r="Z29" s="570"/>
      <c r="AA29" s="899"/>
      <c r="AB29" s="905"/>
      <c r="AC29" s="905"/>
    </row>
    <row r="30" spans="1:29" ht="20.100000000000001" hidden="1" customHeight="1">
      <c r="A30" s="778"/>
      <c r="B30" s="779" t="s">
        <v>475</v>
      </c>
      <c r="C30" s="798"/>
      <c r="D30" s="799"/>
      <c r="E30" s="800"/>
      <c r="F30" s="792"/>
      <c r="G30" s="792"/>
      <c r="H30" s="793"/>
      <c r="I30" s="801">
        <v>2.48</v>
      </c>
      <c r="J30" s="801"/>
      <c r="K30" s="802"/>
      <c r="L30" s="803"/>
      <c r="M30" s="882"/>
      <c r="N30" s="819"/>
      <c r="O30" s="820"/>
      <c r="P30" s="820"/>
      <c r="Q30" s="820"/>
      <c r="R30" s="821"/>
      <c r="S30" s="821"/>
      <c r="T30" s="821"/>
      <c r="U30" s="822"/>
      <c r="V30" s="570"/>
      <c r="W30" s="570"/>
      <c r="X30" s="570"/>
      <c r="Y30" s="570"/>
      <c r="Z30" s="570"/>
      <c r="AA30" s="900"/>
      <c r="AB30" s="905"/>
      <c r="AC30" s="905"/>
    </row>
    <row r="31" spans="1:29" ht="63" customHeight="1">
      <c r="A31" s="1193"/>
      <c r="B31" s="1193"/>
      <c r="C31" s="1193"/>
      <c r="D31" s="1193"/>
      <c r="E31" s="564" t="s">
        <v>1850</v>
      </c>
      <c r="F31" s="564" t="s">
        <v>1847</v>
      </c>
      <c r="G31" s="564" t="s">
        <v>1848</v>
      </c>
      <c r="H31" s="564" t="s">
        <v>1849</v>
      </c>
      <c r="I31" s="804" t="str">
        <f>I7</f>
        <v>2024  m. asignavimai ir kitos lėšos, tūkst. Eur</v>
      </c>
      <c r="J31" s="804" t="str">
        <f>J7</f>
        <v>2025 m. asignavimai ir kitos lėšos, tūkst. Eur</v>
      </c>
      <c r="K31" s="804" t="str">
        <f>K7</f>
        <v>2026 m. asignavimai ir kitos lėšos, tūkst. Eur</v>
      </c>
      <c r="L31" s="805"/>
      <c r="M31" s="1163"/>
      <c r="N31" s="1164"/>
      <c r="O31" s="1164"/>
      <c r="P31" s="1164"/>
      <c r="Q31" s="1164"/>
      <c r="R31" s="1164"/>
      <c r="S31" s="1164"/>
      <c r="T31" s="1164"/>
      <c r="U31" s="1164"/>
      <c r="V31" s="1164"/>
      <c r="W31" s="1164"/>
      <c r="X31" s="1164"/>
      <c r="Y31" s="1164"/>
      <c r="Z31" s="1164"/>
      <c r="AA31" s="1164"/>
      <c r="AB31" s="905"/>
      <c r="AC31" s="905"/>
    </row>
    <row r="32" spans="1:29" ht="29.45" customHeight="1">
      <c r="A32" s="1187" t="s">
        <v>942</v>
      </c>
      <c r="B32" s="1187"/>
      <c r="C32" s="1187"/>
      <c r="D32" s="1187"/>
      <c r="E32" s="806">
        <f>SUM(E33:E39)</f>
        <v>0.31</v>
      </c>
      <c r="F32" s="807">
        <f t="shared" ref="F32:G32" si="6">SUM(F33:F39)</f>
        <v>0.32500000000000001</v>
      </c>
      <c r="G32" s="807">
        <f t="shared" si="6"/>
        <v>0.32200000000000001</v>
      </c>
      <c r="H32" s="808">
        <f>G32/F32</f>
        <v>0.99076923076923074</v>
      </c>
      <c r="I32" s="807" t="e">
        <f>SUM(I33,I35,I36,I37,I38,I39,)</f>
        <v>#REF!</v>
      </c>
      <c r="J32" s="807" t="e">
        <f>SUM(J33,J35,J36,J37,J38,J39,)</f>
        <v>#REF!</v>
      </c>
      <c r="K32" s="807" t="e">
        <f>SUM(K33,K35,K36,K37,K38,K39,)</f>
        <v>#REF!</v>
      </c>
      <c r="L32" s="809"/>
      <c r="M32" s="883"/>
      <c r="N32" s="810"/>
      <c r="O32" s="810"/>
      <c r="P32" s="578"/>
      <c r="Q32" s="578"/>
      <c r="R32" s="578"/>
      <c r="S32" s="578"/>
      <c r="T32" s="578"/>
      <c r="U32" s="578"/>
      <c r="V32" s="570"/>
      <c r="W32" s="570"/>
      <c r="X32" s="570"/>
      <c r="Y32" s="570"/>
      <c r="Z32" s="570"/>
      <c r="AA32" s="570"/>
    </row>
    <row r="33" spans="1:27" ht="28.5" customHeight="1">
      <c r="A33" s="1188" t="s">
        <v>1719</v>
      </c>
      <c r="B33" s="1188"/>
      <c r="C33" s="1188"/>
      <c r="D33" s="1188"/>
      <c r="E33" s="811">
        <f>E14</f>
        <v>0.31</v>
      </c>
      <c r="F33" s="811">
        <f>F14</f>
        <v>0.32500000000000001</v>
      </c>
      <c r="G33" s="811">
        <f>G14</f>
        <v>0.32200000000000001</v>
      </c>
      <c r="H33" s="808">
        <f t="shared" ref="H33:H41" si="7">G33/F33</f>
        <v>0.99076923076923074</v>
      </c>
      <c r="I33" s="647" t="e">
        <f>SUM(#REF!,#REF!,#REF!,#REF!,#REF!,#REF!,#REF!,#REF!,#REF!,#REF!,#REF!,#REF!,I13,#REF!,#REF!,#REF!,I34)</f>
        <v>#REF!</v>
      </c>
      <c r="J33" s="647" t="e">
        <f>SUM(#REF!,#REF!,#REF!,#REF!,#REF!,#REF!,#REF!,#REF!,#REF!,#REF!,#REF!,#REF!,#REF!,#REF!,J13,#REF!,#REF!,#REF!,J34,J9)</f>
        <v>#REF!</v>
      </c>
      <c r="K33" s="647" t="e">
        <f>SUM(#REF!,#REF!,#REF!,#REF!,#REF!,#REF!,#REF!,#REF!,#REF!,#REF!,#REF!,#REF!,#REF!,#REF!,K13,#REF!,#REF!,#REF!,K34,K9)</f>
        <v>#REF!</v>
      </c>
      <c r="L33" s="812"/>
      <c r="M33" s="866"/>
      <c r="N33" s="578"/>
      <c r="O33" s="578"/>
      <c r="P33" s="578"/>
      <c r="Q33" s="578"/>
      <c r="R33" s="578"/>
      <c r="S33" s="578"/>
      <c r="T33" s="578"/>
      <c r="U33" s="578"/>
      <c r="V33" s="570"/>
      <c r="W33" s="570"/>
      <c r="X33" s="570"/>
      <c r="Y33" s="570"/>
      <c r="Z33" s="570"/>
      <c r="AA33" s="570"/>
    </row>
    <row r="34" spans="1:27" ht="36.6" hidden="1" customHeight="1">
      <c r="A34" s="579"/>
      <c r="B34" s="580" t="s">
        <v>1498</v>
      </c>
      <c r="C34" s="580"/>
      <c r="D34" s="580"/>
      <c r="E34" s="811"/>
      <c r="F34" s="655"/>
      <c r="G34" s="655"/>
      <c r="H34" s="808"/>
      <c r="I34" s="813" t="e">
        <f>SUM(#REF!,#REF!,#REF!,#REF!,#REF!,#REF!,)</f>
        <v>#REF!</v>
      </c>
      <c r="J34" s="813" t="e">
        <f>SUM(#REF!,#REF!,#REF!,#REF!,#REF!,#REF!,)</f>
        <v>#REF!</v>
      </c>
      <c r="K34" s="813" t="e">
        <f>SUM(#REF!,#REF!,#REF!,#REF!,#REF!,#REF!,)</f>
        <v>#REF!</v>
      </c>
      <c r="L34" s="812"/>
      <c r="M34" s="866"/>
      <c r="N34" s="578"/>
      <c r="O34" s="578"/>
      <c r="P34" s="578"/>
      <c r="Q34" s="578"/>
      <c r="R34" s="578"/>
      <c r="S34" s="578"/>
      <c r="T34" s="578"/>
      <c r="U34" s="578"/>
      <c r="V34" s="570"/>
      <c r="W34" s="570"/>
      <c r="X34" s="570"/>
      <c r="Y34" s="570"/>
      <c r="Z34" s="570"/>
      <c r="AA34" s="570"/>
    </row>
    <row r="35" spans="1:27" ht="25.15" customHeight="1">
      <c r="A35" s="1188" t="s">
        <v>943</v>
      </c>
      <c r="B35" s="1188"/>
      <c r="C35" s="1188"/>
      <c r="D35" s="1188"/>
      <c r="E35" s="811">
        <v>0</v>
      </c>
      <c r="F35" s="647">
        <v>0</v>
      </c>
      <c r="G35" s="647">
        <v>0</v>
      </c>
      <c r="H35" s="808"/>
      <c r="I35" s="647">
        <v>0</v>
      </c>
      <c r="J35" s="647">
        <v>0</v>
      </c>
      <c r="K35" s="647">
        <v>0</v>
      </c>
      <c r="L35" s="767"/>
      <c r="M35" s="866"/>
      <c r="N35" s="578"/>
      <c r="O35" s="578"/>
      <c r="P35" s="578"/>
      <c r="Q35" s="578"/>
      <c r="R35" s="578"/>
      <c r="S35" s="578"/>
      <c r="T35" s="578"/>
      <c r="U35" s="578"/>
      <c r="V35" s="570"/>
      <c r="W35" s="570"/>
      <c r="X35" s="570"/>
      <c r="Y35" s="570"/>
      <c r="Z35" s="570"/>
      <c r="AA35" s="570"/>
    </row>
    <row r="36" spans="1:27" ht="20.100000000000001" customHeight="1">
      <c r="A36" s="1188" t="s">
        <v>944</v>
      </c>
      <c r="B36" s="1188"/>
      <c r="C36" s="1188"/>
      <c r="D36" s="1188"/>
      <c r="E36" s="811">
        <v>0</v>
      </c>
      <c r="F36" s="647">
        <v>0</v>
      </c>
      <c r="G36" s="647">
        <v>0</v>
      </c>
      <c r="H36" s="808"/>
      <c r="I36" s="647">
        <v>0</v>
      </c>
      <c r="J36" s="647">
        <v>0</v>
      </c>
      <c r="K36" s="647">
        <v>0</v>
      </c>
      <c r="L36" s="767"/>
      <c r="M36" s="866"/>
      <c r="N36" s="578"/>
      <c r="O36" s="578"/>
      <c r="P36" s="578"/>
      <c r="Q36" s="578"/>
      <c r="R36" s="578"/>
      <c r="S36" s="578"/>
      <c r="T36" s="578"/>
      <c r="U36" s="578"/>
      <c r="V36" s="570"/>
      <c r="W36" s="570"/>
      <c r="X36" s="570"/>
      <c r="Y36" s="570"/>
      <c r="Z36" s="570"/>
      <c r="AA36" s="570"/>
    </row>
    <row r="37" spans="1:27" ht="29.45" customHeight="1">
      <c r="A37" s="1188" t="s">
        <v>1461</v>
      </c>
      <c r="B37" s="1188"/>
      <c r="C37" s="1188"/>
      <c r="D37" s="1188"/>
      <c r="E37" s="811">
        <v>0</v>
      </c>
      <c r="F37" s="647">
        <v>0</v>
      </c>
      <c r="G37" s="647">
        <v>0</v>
      </c>
      <c r="H37" s="808"/>
      <c r="I37" s="647" t="e">
        <f>SUM(#REF!,#REF!,)</f>
        <v>#REF!</v>
      </c>
      <c r="J37" s="647" t="e">
        <f>SUM(#REF!,#REF!,)</f>
        <v>#REF!</v>
      </c>
      <c r="K37" s="647" t="e">
        <f>SUM(#REF!,#REF!,)</f>
        <v>#REF!</v>
      </c>
      <c r="L37" s="767"/>
      <c r="M37" s="866"/>
      <c r="N37" s="578"/>
      <c r="O37" s="578"/>
      <c r="P37" s="578"/>
      <c r="Q37" s="578"/>
      <c r="R37" s="578"/>
      <c r="S37" s="578"/>
      <c r="T37" s="578"/>
      <c r="U37" s="578"/>
      <c r="V37" s="570"/>
      <c r="W37" s="570"/>
      <c r="X37" s="570"/>
      <c r="Y37" s="570"/>
      <c r="Z37" s="570"/>
      <c r="AA37" s="570"/>
    </row>
    <row r="38" spans="1:27" ht="20.100000000000001" customHeight="1">
      <c r="A38" s="1188" t="s">
        <v>945</v>
      </c>
      <c r="B38" s="1188"/>
      <c r="C38" s="1188"/>
      <c r="D38" s="1188"/>
      <c r="E38" s="811">
        <v>0</v>
      </c>
      <c r="F38" s="647">
        <v>0</v>
      </c>
      <c r="G38" s="647">
        <v>0</v>
      </c>
      <c r="H38" s="808"/>
      <c r="I38" s="647">
        <v>0</v>
      </c>
      <c r="J38" s="647">
        <v>0</v>
      </c>
      <c r="K38" s="647">
        <v>0</v>
      </c>
      <c r="L38" s="767"/>
      <c r="M38" s="866"/>
      <c r="N38" s="578"/>
      <c r="O38" s="578"/>
      <c r="P38" s="578"/>
      <c r="Q38" s="578"/>
      <c r="R38" s="578"/>
      <c r="S38" s="578"/>
      <c r="T38" s="578"/>
      <c r="U38" s="578"/>
      <c r="V38" s="570"/>
      <c r="W38" s="570"/>
      <c r="X38" s="570"/>
      <c r="Y38" s="570"/>
      <c r="Z38" s="570"/>
      <c r="AA38" s="570"/>
    </row>
    <row r="39" spans="1:27" ht="27" hidden="1" customHeight="1">
      <c r="A39" s="579"/>
      <c r="B39" s="563" t="s">
        <v>946</v>
      </c>
      <c r="C39" s="563"/>
      <c r="D39" s="563"/>
      <c r="E39" s="811">
        <v>0</v>
      </c>
      <c r="F39" s="647">
        <v>0</v>
      </c>
      <c r="G39" s="647">
        <v>0</v>
      </c>
      <c r="H39" s="808"/>
      <c r="I39" s="647" t="e">
        <f>SUM(#REF!,#REF!,I9,#REF!,#REF!,#REF!)</f>
        <v>#REF!</v>
      </c>
      <c r="J39" s="647">
        <v>0</v>
      </c>
      <c r="K39" s="647">
        <v>0</v>
      </c>
      <c r="L39" s="767"/>
      <c r="M39" s="866"/>
      <c r="N39" s="578"/>
      <c r="O39" s="578"/>
      <c r="P39" s="578"/>
      <c r="Q39" s="578"/>
      <c r="R39" s="578"/>
      <c r="S39" s="578"/>
      <c r="T39" s="578"/>
      <c r="U39" s="578"/>
      <c r="V39" s="570"/>
      <c r="W39" s="570"/>
      <c r="X39" s="570"/>
      <c r="Y39" s="570"/>
      <c r="Z39" s="570"/>
      <c r="AA39" s="570"/>
    </row>
    <row r="40" spans="1:27" ht="42" customHeight="1">
      <c r="A40" s="1187" t="s">
        <v>947</v>
      </c>
      <c r="B40" s="1187"/>
      <c r="C40" s="1187"/>
      <c r="D40" s="1187"/>
      <c r="E40" s="814">
        <v>0</v>
      </c>
      <c r="F40" s="771">
        <v>0</v>
      </c>
      <c r="G40" s="771">
        <v>0</v>
      </c>
      <c r="H40" s="808"/>
      <c r="I40" s="815" t="e">
        <f>#REF!</f>
        <v>#REF!</v>
      </c>
      <c r="J40" s="815" t="e">
        <f>#REF!</f>
        <v>#REF!</v>
      </c>
      <c r="K40" s="815" t="e">
        <f>#REF!</f>
        <v>#REF!</v>
      </c>
      <c r="L40" s="767"/>
      <c r="M40" s="866"/>
      <c r="N40" s="578"/>
      <c r="O40" s="578"/>
      <c r="P40" s="578"/>
      <c r="Q40" s="578"/>
      <c r="R40" s="578"/>
      <c r="S40" s="578"/>
      <c r="T40" s="578"/>
      <c r="U40" s="578"/>
      <c r="V40" s="570"/>
      <c r="W40" s="570"/>
      <c r="X40" s="570"/>
      <c r="Y40" s="570"/>
      <c r="Z40" s="570"/>
      <c r="AA40" s="570"/>
    </row>
    <row r="41" spans="1:27" ht="49.5" customHeight="1">
      <c r="A41" s="1187" t="s">
        <v>1280</v>
      </c>
      <c r="B41" s="1187"/>
      <c r="C41" s="1187"/>
      <c r="D41" s="1187"/>
      <c r="E41" s="816">
        <f>SUM(E32,E40)</f>
        <v>0.31</v>
      </c>
      <c r="F41" s="817">
        <f>SUM(F32,F40)</f>
        <v>0.32500000000000001</v>
      </c>
      <c r="G41" s="817">
        <f t="shared" ref="G41" si="8">SUM(G32,G40)</f>
        <v>0.32200000000000001</v>
      </c>
      <c r="H41" s="808">
        <f t="shared" si="7"/>
        <v>0.99076923076923074</v>
      </c>
      <c r="I41" s="818" t="e">
        <f>I32+I40</f>
        <v>#REF!</v>
      </c>
      <c r="J41" s="818" t="e">
        <f>J32+J40</f>
        <v>#REF!</v>
      </c>
      <c r="K41" s="818" t="e">
        <f>K32+K40</f>
        <v>#REF!</v>
      </c>
      <c r="L41" s="809"/>
      <c r="M41" s="866"/>
      <c r="N41" s="578"/>
      <c r="O41" s="578"/>
      <c r="P41" s="578"/>
      <c r="Q41" s="578"/>
      <c r="R41" s="578"/>
      <c r="S41" s="578"/>
      <c r="T41" s="578"/>
      <c r="U41" s="578"/>
      <c r="V41" s="570"/>
      <c r="W41" s="570"/>
      <c r="X41" s="570"/>
      <c r="Y41" s="570"/>
      <c r="Z41" s="570"/>
      <c r="AA41" s="570"/>
    </row>
    <row r="42" spans="1:27" ht="20.100000000000001" hidden="1" customHeight="1">
      <c r="A42" s="581"/>
      <c r="B42" s="582" t="s">
        <v>1384</v>
      </c>
      <c r="C42" s="582"/>
      <c r="D42" s="582"/>
      <c r="E42" s="428">
        <v>0</v>
      </c>
      <c r="F42" s="428">
        <v>0</v>
      </c>
      <c r="G42" s="428">
        <v>0</v>
      </c>
      <c r="H42" s="429"/>
      <c r="I42" s="428" t="e">
        <f>SUM(#REF!,#REF!,#REF!,I11)</f>
        <v>#REF!</v>
      </c>
      <c r="J42" s="428" t="e">
        <f>SUM(#REF!,#REF!,#REF!,J11)</f>
        <v>#REF!</v>
      </c>
      <c r="K42" s="428" t="e">
        <f>SUM(#REF!,#REF!,#REF!,K11)</f>
        <v>#REF!</v>
      </c>
      <c r="L42" s="575"/>
      <c r="M42" s="866"/>
      <c r="N42" s="576"/>
      <c r="O42" s="576"/>
      <c r="P42" s="576"/>
      <c r="Q42" s="576"/>
      <c r="R42" s="577"/>
      <c r="S42" s="577"/>
      <c r="T42" s="577"/>
      <c r="U42" s="576"/>
    </row>
    <row r="43" spans="1:27" ht="40.9" hidden="1" customHeight="1">
      <c r="A43" s="583"/>
      <c r="B43" s="574" t="s">
        <v>948</v>
      </c>
      <c r="C43" s="574"/>
      <c r="D43" s="574"/>
      <c r="E43" s="428">
        <v>0</v>
      </c>
      <c r="F43" s="428">
        <v>0</v>
      </c>
      <c r="G43" s="428">
        <v>0</v>
      </c>
      <c r="H43" s="429"/>
      <c r="I43" s="584" t="e">
        <f>I41/E41-1</f>
        <v>#REF!</v>
      </c>
      <c r="J43" s="584" t="e">
        <f>J41/I41-1</f>
        <v>#REF!</v>
      </c>
      <c r="K43" s="584" t="e">
        <f>K41/J41-1</f>
        <v>#REF!</v>
      </c>
      <c r="L43" s="575"/>
      <c r="M43" s="866"/>
      <c r="N43" s="576"/>
      <c r="O43" s="576"/>
      <c r="P43" s="576"/>
      <c r="Q43" s="576"/>
      <c r="R43" s="577"/>
      <c r="S43" s="577"/>
      <c r="T43" s="577"/>
      <c r="U43" s="576"/>
    </row>
    <row r="44" spans="1:27">
      <c r="E44" s="559"/>
      <c r="F44" s="559"/>
      <c r="G44" s="559"/>
      <c r="H44" s="559"/>
    </row>
    <row r="45" spans="1:27" ht="55.9" hidden="1" customHeight="1">
      <c r="B45" s="585"/>
      <c r="C45" s="585"/>
      <c r="D45" s="585"/>
      <c r="E45" s="1198"/>
      <c r="F45" s="1198"/>
      <c r="G45" s="1198"/>
      <c r="H45" s="1198"/>
      <c r="I45" s="1198"/>
      <c r="J45" s="1198"/>
      <c r="K45" s="1198"/>
      <c r="L45" s="585"/>
    </row>
    <row r="46" spans="1:27" hidden="1">
      <c r="E46" s="559"/>
      <c r="F46" s="586">
        <v>3847.25</v>
      </c>
      <c r="G46" s="587">
        <v>3487.1909999999998</v>
      </c>
      <c r="H46" s="559"/>
      <c r="I46" s="588">
        <v>4181.1549999999997</v>
      </c>
    </row>
    <row r="47" spans="1:27" hidden="1">
      <c r="E47" s="559"/>
      <c r="F47" s="588">
        <f>F46-F33</f>
        <v>3846.9250000000002</v>
      </c>
      <c r="G47" s="588">
        <f>G33-G46</f>
        <v>-3486.8689999999997</v>
      </c>
      <c r="H47" s="559"/>
      <c r="I47" s="588" t="e">
        <f>I46-I33-I39</f>
        <v>#REF!</v>
      </c>
    </row>
    <row r="48" spans="1:27" hidden="1">
      <c r="E48" s="559"/>
      <c r="F48" s="559"/>
      <c r="G48" s="559"/>
      <c r="H48" s="559"/>
      <c r="I48" s="588"/>
    </row>
    <row r="49" spans="5:8" hidden="1">
      <c r="E49" s="559"/>
      <c r="F49" s="559"/>
      <c r="G49" s="559"/>
      <c r="H49" s="559"/>
    </row>
    <row r="50" spans="5:8">
      <c r="E50" s="559"/>
      <c r="F50" s="559"/>
      <c r="G50" s="559"/>
      <c r="H50" s="559"/>
    </row>
    <row r="51" spans="5:8">
      <c r="E51" s="559"/>
      <c r="F51" s="559"/>
      <c r="G51" s="559"/>
      <c r="H51" s="559"/>
    </row>
    <row r="52" spans="5:8">
      <c r="E52" s="559"/>
      <c r="F52" s="559"/>
      <c r="G52" s="559"/>
      <c r="H52" s="559"/>
    </row>
    <row r="53" spans="5:8">
      <c r="E53" s="559"/>
      <c r="F53" s="559"/>
      <c r="G53" s="559"/>
      <c r="H53" s="559"/>
    </row>
    <row r="54" spans="5:8">
      <c r="E54" s="559"/>
      <c r="F54" s="559"/>
      <c r="G54" s="559"/>
      <c r="H54" s="559"/>
    </row>
    <row r="55" spans="5:8">
      <c r="E55" s="559"/>
      <c r="F55" s="559"/>
      <c r="G55" s="559"/>
      <c r="H55" s="559"/>
    </row>
    <row r="56" spans="5:8">
      <c r="E56" s="559"/>
      <c r="F56" s="559"/>
      <c r="G56" s="559"/>
      <c r="H56" s="559"/>
    </row>
    <row r="57" spans="5:8">
      <c r="E57" s="559"/>
      <c r="F57" s="559"/>
      <c r="G57" s="559"/>
      <c r="H57" s="559"/>
    </row>
    <row r="58" spans="5:8">
      <c r="E58" s="559"/>
      <c r="F58" s="559"/>
      <c r="G58" s="559"/>
      <c r="H58" s="559"/>
    </row>
    <row r="59" spans="5:8">
      <c r="E59" s="559"/>
      <c r="F59" s="559"/>
      <c r="G59" s="559"/>
      <c r="H59" s="559"/>
    </row>
    <row r="60" spans="5:8">
      <c r="E60" s="559"/>
      <c r="F60" s="559"/>
      <c r="G60" s="559"/>
      <c r="H60" s="559"/>
    </row>
    <row r="61" spans="5:8">
      <c r="E61" s="559"/>
      <c r="F61" s="559"/>
      <c r="G61" s="559"/>
      <c r="H61" s="559"/>
    </row>
    <row r="62" spans="5:8">
      <c r="E62" s="559"/>
      <c r="F62" s="559"/>
      <c r="G62" s="559"/>
      <c r="H62" s="559"/>
    </row>
    <row r="63" spans="5:8">
      <c r="E63" s="559"/>
      <c r="F63" s="559"/>
      <c r="G63" s="559"/>
      <c r="H63" s="559"/>
    </row>
    <row r="64" spans="5:8">
      <c r="E64" s="559"/>
      <c r="F64" s="559"/>
      <c r="G64" s="559"/>
      <c r="H64" s="559"/>
    </row>
    <row r="65" spans="5:8">
      <c r="E65" s="559"/>
      <c r="F65" s="559"/>
      <c r="G65" s="559"/>
      <c r="H65" s="559"/>
    </row>
    <row r="66" spans="5:8">
      <c r="E66" s="559"/>
      <c r="F66" s="559"/>
      <c r="G66" s="559"/>
      <c r="H66" s="559"/>
    </row>
    <row r="67" spans="5:8">
      <c r="E67" s="559"/>
      <c r="F67" s="559"/>
      <c r="G67" s="559"/>
      <c r="H67" s="559"/>
    </row>
    <row r="68" spans="5:8">
      <c r="E68" s="559"/>
      <c r="F68" s="559"/>
      <c r="G68" s="559"/>
      <c r="H68" s="559"/>
    </row>
    <row r="69" spans="5:8">
      <c r="E69" s="559"/>
      <c r="F69" s="559"/>
      <c r="G69" s="559"/>
      <c r="H69" s="559"/>
    </row>
    <row r="70" spans="5:8">
      <c r="E70" s="559"/>
      <c r="F70" s="559"/>
      <c r="G70" s="559"/>
      <c r="H70" s="559"/>
    </row>
    <row r="71" spans="5:8">
      <c r="E71" s="559"/>
      <c r="F71" s="559"/>
      <c r="G71" s="559"/>
      <c r="H71" s="559"/>
    </row>
    <row r="72" spans="5:8">
      <c r="E72" s="559"/>
      <c r="F72" s="559"/>
      <c r="G72" s="559"/>
      <c r="H72" s="559"/>
    </row>
    <row r="73" spans="5:8">
      <c r="E73" s="559"/>
      <c r="F73" s="559"/>
      <c r="G73" s="559"/>
      <c r="H73" s="559"/>
    </row>
    <row r="74" spans="5:8">
      <c r="E74" s="559"/>
      <c r="F74" s="559"/>
      <c r="G74" s="559"/>
      <c r="H74" s="559"/>
    </row>
    <row r="75" spans="5:8">
      <c r="E75" s="559"/>
      <c r="F75" s="559"/>
      <c r="G75" s="559"/>
      <c r="H75" s="559"/>
    </row>
    <row r="76" spans="5:8">
      <c r="E76" s="559"/>
      <c r="F76" s="559"/>
      <c r="G76" s="559"/>
      <c r="H76" s="559"/>
    </row>
    <row r="77" spans="5:8">
      <c r="E77" s="559"/>
      <c r="F77" s="559"/>
      <c r="G77" s="559"/>
      <c r="H77" s="559"/>
    </row>
    <row r="78" spans="5:8">
      <c r="E78" s="559"/>
      <c r="F78" s="559"/>
      <c r="G78" s="559"/>
      <c r="H78" s="559"/>
    </row>
    <row r="79" spans="5:8">
      <c r="E79" s="559"/>
      <c r="F79" s="559"/>
      <c r="G79" s="559"/>
      <c r="H79" s="559"/>
    </row>
    <row r="80" spans="5:8">
      <c r="E80" s="559"/>
      <c r="F80" s="559"/>
      <c r="G80" s="559"/>
      <c r="H80" s="559"/>
    </row>
    <row r="81" spans="5:8">
      <c r="E81" s="559"/>
      <c r="F81" s="559"/>
      <c r="G81" s="559"/>
      <c r="H81" s="559"/>
    </row>
    <row r="82" spans="5:8">
      <c r="E82" s="559"/>
      <c r="F82" s="559"/>
      <c r="G82" s="559"/>
      <c r="H82" s="559"/>
    </row>
    <row r="83" spans="5:8">
      <c r="E83" s="559"/>
      <c r="F83" s="559"/>
      <c r="G83" s="559"/>
      <c r="H83" s="559"/>
    </row>
    <row r="84" spans="5:8">
      <c r="E84" s="559"/>
      <c r="F84" s="559"/>
      <c r="G84" s="559"/>
      <c r="H84" s="559"/>
    </row>
    <row r="85" spans="5:8">
      <c r="E85" s="559"/>
      <c r="F85" s="559"/>
      <c r="G85" s="559"/>
      <c r="H85" s="559"/>
    </row>
    <row r="86" spans="5:8">
      <c r="E86" s="559"/>
      <c r="F86" s="559"/>
      <c r="G86" s="559"/>
      <c r="H86" s="559"/>
    </row>
    <row r="87" spans="5:8">
      <c r="E87" s="559"/>
      <c r="F87" s="559"/>
      <c r="G87" s="559"/>
      <c r="H87" s="559"/>
    </row>
    <row r="88" spans="5:8">
      <c r="E88" s="559"/>
      <c r="F88" s="559"/>
      <c r="G88" s="559"/>
      <c r="H88" s="559"/>
    </row>
    <row r="89" spans="5:8">
      <c r="E89" s="559"/>
      <c r="F89" s="559"/>
      <c r="G89" s="559"/>
      <c r="H89" s="559"/>
    </row>
    <row r="90" spans="5:8">
      <c r="E90" s="559"/>
      <c r="F90" s="559"/>
      <c r="G90" s="559"/>
      <c r="H90" s="559"/>
    </row>
    <row r="91" spans="5:8">
      <c r="E91" s="559"/>
      <c r="F91" s="559"/>
      <c r="G91" s="559"/>
      <c r="H91" s="559"/>
    </row>
    <row r="92" spans="5:8">
      <c r="E92" s="559"/>
      <c r="F92" s="559"/>
      <c r="G92" s="559"/>
      <c r="H92" s="559"/>
    </row>
    <row r="93" spans="5:8">
      <c r="E93" s="559"/>
      <c r="F93" s="559"/>
      <c r="G93" s="559"/>
      <c r="H93" s="559"/>
    </row>
    <row r="94" spans="5:8">
      <c r="E94" s="559"/>
      <c r="F94" s="559"/>
      <c r="G94" s="559"/>
      <c r="H94" s="559"/>
    </row>
    <row r="95" spans="5:8">
      <c r="E95" s="559"/>
      <c r="F95" s="559"/>
      <c r="G95" s="559"/>
      <c r="H95" s="559"/>
    </row>
    <row r="96" spans="5:8">
      <c r="E96" s="559"/>
      <c r="F96" s="559"/>
      <c r="G96" s="559"/>
      <c r="H96" s="559"/>
    </row>
    <row r="97" spans="5:8">
      <c r="E97" s="559"/>
      <c r="F97" s="559"/>
      <c r="G97" s="559"/>
      <c r="H97" s="559"/>
    </row>
    <row r="98" spans="5:8">
      <c r="E98" s="559"/>
      <c r="F98" s="559"/>
      <c r="G98" s="559"/>
      <c r="H98" s="559"/>
    </row>
    <row r="99" spans="5:8">
      <c r="E99" s="559"/>
      <c r="F99" s="559"/>
      <c r="G99" s="559"/>
      <c r="H99" s="559"/>
    </row>
    <row r="100" spans="5:8">
      <c r="E100" s="559"/>
      <c r="F100" s="559"/>
      <c r="G100" s="559"/>
      <c r="H100" s="559"/>
    </row>
    <row r="101" spans="5:8">
      <c r="E101" s="559"/>
      <c r="F101" s="559"/>
      <c r="G101" s="559"/>
      <c r="H101" s="559"/>
    </row>
    <row r="102" spans="5:8">
      <c r="E102" s="559"/>
      <c r="F102" s="559"/>
      <c r="G102" s="559"/>
      <c r="H102" s="559"/>
    </row>
    <row r="103" spans="5:8">
      <c r="E103" s="559"/>
      <c r="F103" s="559"/>
      <c r="G103" s="559"/>
      <c r="H103" s="559"/>
    </row>
    <row r="104" spans="5:8">
      <c r="E104" s="559"/>
      <c r="F104" s="559"/>
      <c r="G104" s="559"/>
      <c r="H104" s="559"/>
    </row>
    <row r="105" spans="5:8">
      <c r="E105" s="559"/>
      <c r="F105" s="559"/>
      <c r="G105" s="559"/>
      <c r="H105" s="559"/>
    </row>
    <row r="106" spans="5:8">
      <c r="E106" s="559"/>
      <c r="F106" s="559"/>
      <c r="G106" s="559"/>
      <c r="H106" s="559"/>
    </row>
    <row r="107" spans="5:8">
      <c r="E107" s="559"/>
      <c r="F107" s="559"/>
      <c r="G107" s="559"/>
      <c r="H107" s="559"/>
    </row>
    <row r="108" spans="5:8">
      <c r="E108" s="559"/>
      <c r="F108" s="559"/>
      <c r="G108" s="559"/>
      <c r="H108" s="559"/>
    </row>
    <row r="109" spans="5:8">
      <c r="E109" s="559"/>
      <c r="F109" s="559"/>
      <c r="G109" s="559"/>
      <c r="H109" s="559"/>
    </row>
    <row r="110" spans="5:8">
      <c r="E110" s="559"/>
      <c r="F110" s="559"/>
      <c r="G110" s="559"/>
      <c r="H110" s="559"/>
    </row>
    <row r="111" spans="5:8">
      <c r="E111" s="559"/>
      <c r="F111" s="559"/>
      <c r="G111" s="559"/>
      <c r="H111" s="559"/>
    </row>
    <row r="112" spans="5:8">
      <c r="E112" s="559"/>
      <c r="F112" s="559"/>
      <c r="G112" s="559"/>
      <c r="H112" s="559"/>
    </row>
    <row r="113" spans="5:8">
      <c r="E113" s="559"/>
      <c r="F113" s="559"/>
      <c r="G113" s="559"/>
      <c r="H113" s="559"/>
    </row>
    <row r="114" spans="5:8">
      <c r="E114" s="559"/>
      <c r="F114" s="559"/>
      <c r="G114" s="559"/>
      <c r="H114" s="559"/>
    </row>
    <row r="115" spans="5:8">
      <c r="E115" s="559"/>
      <c r="F115" s="559"/>
      <c r="G115" s="559"/>
      <c r="H115" s="559"/>
    </row>
    <row r="116" spans="5:8">
      <c r="E116" s="559"/>
      <c r="F116" s="559"/>
      <c r="G116" s="559"/>
      <c r="H116" s="559"/>
    </row>
    <row r="117" spans="5:8">
      <c r="E117" s="559"/>
      <c r="F117" s="559"/>
      <c r="G117" s="559"/>
      <c r="H117" s="559"/>
    </row>
    <row r="118" spans="5:8">
      <c r="E118" s="559"/>
      <c r="F118" s="559"/>
      <c r="G118" s="559"/>
      <c r="H118" s="559"/>
    </row>
    <row r="119" spans="5:8">
      <c r="E119" s="559"/>
      <c r="F119" s="559"/>
      <c r="G119" s="559"/>
      <c r="H119" s="559"/>
    </row>
    <row r="120" spans="5:8">
      <c r="E120" s="559"/>
      <c r="F120" s="559"/>
      <c r="G120" s="559"/>
      <c r="H120" s="559"/>
    </row>
    <row r="121" spans="5:8">
      <c r="E121" s="559"/>
      <c r="F121" s="559"/>
      <c r="G121" s="559"/>
      <c r="H121" s="559"/>
    </row>
    <row r="122" spans="5:8">
      <c r="E122" s="559"/>
      <c r="F122" s="559"/>
      <c r="G122" s="559"/>
      <c r="H122" s="559"/>
    </row>
    <row r="123" spans="5:8">
      <c r="E123" s="559"/>
      <c r="F123" s="559"/>
      <c r="G123" s="559"/>
      <c r="H123" s="559"/>
    </row>
    <row r="124" spans="5:8">
      <c r="E124" s="559"/>
      <c r="F124" s="559"/>
      <c r="G124" s="559"/>
      <c r="H124" s="559"/>
    </row>
    <row r="125" spans="5:8">
      <c r="E125" s="559"/>
      <c r="F125" s="559"/>
      <c r="G125" s="559"/>
      <c r="H125" s="559"/>
    </row>
    <row r="126" spans="5:8">
      <c r="E126" s="559"/>
      <c r="F126" s="559"/>
      <c r="G126" s="559"/>
      <c r="H126" s="559"/>
    </row>
    <row r="127" spans="5:8">
      <c r="E127" s="559"/>
      <c r="F127" s="559"/>
      <c r="G127" s="559"/>
      <c r="H127" s="559"/>
    </row>
    <row r="128" spans="5:8">
      <c r="E128" s="559"/>
      <c r="F128" s="559"/>
      <c r="G128" s="559"/>
      <c r="H128" s="559"/>
    </row>
    <row r="129" spans="5:8">
      <c r="E129" s="559"/>
      <c r="F129" s="559"/>
      <c r="G129" s="559"/>
      <c r="H129" s="559"/>
    </row>
    <row r="130" spans="5:8">
      <c r="E130" s="559"/>
      <c r="F130" s="559"/>
      <c r="G130" s="559"/>
      <c r="H130" s="559"/>
    </row>
    <row r="131" spans="5:8">
      <c r="E131" s="559"/>
      <c r="F131" s="559"/>
      <c r="G131" s="559"/>
      <c r="H131" s="559"/>
    </row>
    <row r="132" spans="5:8">
      <c r="E132" s="559"/>
      <c r="F132" s="559"/>
      <c r="G132" s="559"/>
      <c r="H132" s="559"/>
    </row>
    <row r="133" spans="5:8">
      <c r="E133" s="559"/>
      <c r="F133" s="559"/>
      <c r="G133" s="559"/>
      <c r="H133" s="559"/>
    </row>
    <row r="134" spans="5:8">
      <c r="E134" s="559"/>
      <c r="F134" s="559"/>
      <c r="G134" s="559"/>
      <c r="H134" s="559"/>
    </row>
    <row r="135" spans="5:8">
      <c r="E135" s="559"/>
      <c r="F135" s="559"/>
      <c r="G135" s="559"/>
      <c r="H135" s="559"/>
    </row>
    <row r="136" spans="5:8">
      <c r="E136" s="559"/>
      <c r="F136" s="559"/>
      <c r="G136" s="559"/>
      <c r="H136" s="559"/>
    </row>
    <row r="137" spans="5:8">
      <c r="E137" s="559"/>
      <c r="F137" s="559"/>
      <c r="G137" s="559"/>
      <c r="H137" s="559"/>
    </row>
    <row r="138" spans="5:8">
      <c r="E138" s="559"/>
      <c r="F138" s="559"/>
      <c r="G138" s="559"/>
      <c r="H138" s="559"/>
    </row>
    <row r="139" spans="5:8">
      <c r="E139" s="559"/>
      <c r="F139" s="559"/>
      <c r="G139" s="559"/>
      <c r="H139" s="559"/>
    </row>
    <row r="140" spans="5:8">
      <c r="E140" s="559"/>
      <c r="F140" s="559"/>
      <c r="G140" s="559"/>
      <c r="H140" s="559"/>
    </row>
    <row r="141" spans="5:8">
      <c r="E141" s="559"/>
      <c r="F141" s="559"/>
      <c r="G141" s="559"/>
      <c r="H141" s="559"/>
    </row>
    <row r="142" spans="5:8">
      <c r="E142" s="559"/>
      <c r="F142" s="559"/>
      <c r="G142" s="559"/>
      <c r="H142" s="559"/>
    </row>
    <row r="143" spans="5:8">
      <c r="E143" s="559"/>
      <c r="F143" s="559"/>
      <c r="G143" s="559"/>
      <c r="H143" s="559"/>
    </row>
    <row r="144" spans="5:8">
      <c r="E144" s="559"/>
      <c r="F144" s="559"/>
      <c r="G144" s="559"/>
      <c r="H144" s="559"/>
    </row>
    <row r="145" spans="5:8">
      <c r="E145" s="559"/>
      <c r="F145" s="559"/>
      <c r="G145" s="559"/>
      <c r="H145" s="559"/>
    </row>
    <row r="146" spans="5:8">
      <c r="E146" s="559"/>
      <c r="F146" s="559"/>
      <c r="G146" s="559"/>
      <c r="H146" s="559"/>
    </row>
    <row r="147" spans="5:8">
      <c r="E147" s="559"/>
      <c r="F147" s="559"/>
      <c r="G147" s="559"/>
      <c r="H147" s="559"/>
    </row>
    <row r="148" spans="5:8">
      <c r="E148" s="559"/>
      <c r="F148" s="559"/>
      <c r="G148" s="559"/>
      <c r="H148" s="559"/>
    </row>
    <row r="149" spans="5:8">
      <c r="E149" s="559"/>
      <c r="F149" s="559"/>
      <c r="G149" s="559"/>
      <c r="H149" s="559"/>
    </row>
    <row r="150" spans="5:8">
      <c r="E150" s="559"/>
      <c r="F150" s="559"/>
      <c r="G150" s="559"/>
      <c r="H150" s="559"/>
    </row>
    <row r="151" spans="5:8">
      <c r="E151" s="559"/>
      <c r="F151" s="559"/>
      <c r="G151" s="559"/>
      <c r="H151" s="559"/>
    </row>
    <row r="152" spans="5:8">
      <c r="E152" s="559"/>
      <c r="F152" s="559"/>
      <c r="G152" s="559"/>
      <c r="H152" s="559"/>
    </row>
    <row r="153" spans="5:8">
      <c r="E153" s="559"/>
      <c r="F153" s="559"/>
      <c r="G153" s="559"/>
      <c r="H153" s="559"/>
    </row>
    <row r="154" spans="5:8">
      <c r="E154" s="559"/>
      <c r="F154" s="559"/>
      <c r="G154" s="559"/>
      <c r="H154" s="559"/>
    </row>
    <row r="155" spans="5:8">
      <c r="E155" s="559"/>
      <c r="F155" s="559"/>
      <c r="G155" s="559"/>
      <c r="H155" s="559"/>
    </row>
    <row r="156" spans="5:8">
      <c r="E156" s="559"/>
      <c r="F156" s="559"/>
      <c r="G156" s="559"/>
      <c r="H156" s="559"/>
    </row>
    <row r="157" spans="5:8">
      <c r="E157" s="559"/>
      <c r="F157" s="559"/>
      <c r="G157" s="559"/>
      <c r="H157" s="559"/>
    </row>
    <row r="158" spans="5:8">
      <c r="E158" s="559"/>
      <c r="F158" s="559"/>
      <c r="G158" s="559"/>
      <c r="H158" s="559"/>
    </row>
    <row r="159" spans="5:8">
      <c r="E159" s="559"/>
      <c r="F159" s="559"/>
      <c r="G159" s="559"/>
      <c r="H159" s="559"/>
    </row>
    <row r="160" spans="5:8">
      <c r="E160" s="559"/>
      <c r="F160" s="559"/>
      <c r="G160" s="559"/>
      <c r="H160" s="559"/>
    </row>
    <row r="161" spans="5:8">
      <c r="E161" s="559"/>
      <c r="F161" s="559"/>
      <c r="G161" s="559"/>
      <c r="H161" s="559"/>
    </row>
    <row r="162" spans="5:8">
      <c r="E162" s="559"/>
      <c r="F162" s="559"/>
      <c r="G162" s="559"/>
      <c r="H162" s="559"/>
    </row>
    <row r="163" spans="5:8">
      <c r="E163" s="559"/>
      <c r="F163" s="559"/>
      <c r="G163" s="559"/>
      <c r="H163" s="559"/>
    </row>
    <row r="164" spans="5:8">
      <c r="E164" s="559"/>
      <c r="F164" s="559"/>
      <c r="G164" s="559"/>
      <c r="H164" s="559"/>
    </row>
    <row r="165" spans="5:8">
      <c r="E165" s="559"/>
      <c r="F165" s="559"/>
      <c r="G165" s="559"/>
      <c r="H165" s="559"/>
    </row>
    <row r="166" spans="5:8">
      <c r="E166" s="559"/>
      <c r="F166" s="559"/>
      <c r="G166" s="559"/>
      <c r="H166" s="559"/>
    </row>
    <row r="167" spans="5:8">
      <c r="E167" s="559"/>
      <c r="F167" s="559"/>
      <c r="G167" s="559"/>
      <c r="H167" s="559"/>
    </row>
    <row r="168" spans="5:8">
      <c r="E168" s="559"/>
      <c r="F168" s="559"/>
      <c r="G168" s="559"/>
      <c r="H168" s="559"/>
    </row>
    <row r="169" spans="5:8">
      <c r="E169" s="559"/>
      <c r="F169" s="559"/>
      <c r="G169" s="559"/>
      <c r="H169" s="559"/>
    </row>
    <row r="170" spans="5:8">
      <c r="E170" s="559"/>
      <c r="F170" s="559"/>
      <c r="G170" s="559"/>
      <c r="H170" s="559"/>
    </row>
    <row r="171" spans="5:8">
      <c r="E171" s="559"/>
      <c r="F171" s="559"/>
      <c r="G171" s="559"/>
      <c r="H171" s="559"/>
    </row>
    <row r="172" spans="5:8">
      <c r="E172" s="559"/>
      <c r="F172" s="559"/>
      <c r="G172" s="559"/>
      <c r="H172" s="559"/>
    </row>
    <row r="173" spans="5:8">
      <c r="E173" s="559"/>
      <c r="F173" s="559"/>
      <c r="G173" s="559"/>
      <c r="H173" s="559"/>
    </row>
    <row r="174" spans="5:8">
      <c r="E174" s="559"/>
      <c r="F174" s="559"/>
      <c r="G174" s="559"/>
      <c r="H174" s="559"/>
    </row>
    <row r="175" spans="5:8">
      <c r="E175" s="559"/>
      <c r="F175" s="559"/>
      <c r="G175" s="559"/>
      <c r="H175" s="559"/>
    </row>
    <row r="176" spans="5:8">
      <c r="E176" s="559"/>
      <c r="F176" s="559"/>
      <c r="G176" s="559"/>
      <c r="H176" s="559"/>
    </row>
    <row r="177" spans="5:8">
      <c r="E177" s="559"/>
      <c r="F177" s="559"/>
      <c r="G177" s="559"/>
      <c r="H177" s="559"/>
    </row>
    <row r="178" spans="5:8">
      <c r="E178" s="559"/>
      <c r="F178" s="559"/>
      <c r="G178" s="559"/>
      <c r="H178" s="559"/>
    </row>
    <row r="179" spans="5:8">
      <c r="E179" s="559"/>
      <c r="F179" s="559"/>
      <c r="G179" s="559"/>
      <c r="H179" s="559"/>
    </row>
    <row r="180" spans="5:8">
      <c r="E180" s="559"/>
      <c r="F180" s="559"/>
      <c r="G180" s="559"/>
      <c r="H180" s="559"/>
    </row>
    <row r="181" spans="5:8">
      <c r="E181" s="559"/>
      <c r="F181" s="559"/>
      <c r="G181" s="559"/>
      <c r="H181" s="559"/>
    </row>
    <row r="182" spans="5:8">
      <c r="E182" s="559"/>
      <c r="F182" s="559"/>
      <c r="G182" s="559"/>
      <c r="H182" s="559"/>
    </row>
    <row r="183" spans="5:8">
      <c r="E183" s="559"/>
      <c r="F183" s="559"/>
      <c r="G183" s="559"/>
      <c r="H183" s="559"/>
    </row>
    <row r="184" spans="5:8">
      <c r="E184" s="559"/>
      <c r="F184" s="559"/>
      <c r="G184" s="559"/>
      <c r="H184" s="559"/>
    </row>
    <row r="185" spans="5:8">
      <c r="E185" s="559"/>
      <c r="F185" s="559"/>
      <c r="G185" s="559"/>
      <c r="H185" s="559"/>
    </row>
    <row r="186" spans="5:8">
      <c r="E186" s="559"/>
      <c r="F186" s="559"/>
      <c r="G186" s="559"/>
      <c r="H186" s="559"/>
    </row>
    <row r="187" spans="5:8">
      <c r="E187" s="559"/>
      <c r="F187" s="559"/>
      <c r="G187" s="559"/>
      <c r="H187" s="559"/>
    </row>
    <row r="188" spans="5:8">
      <c r="E188" s="559"/>
      <c r="F188" s="559"/>
      <c r="G188" s="559"/>
      <c r="H188" s="559"/>
    </row>
    <row r="189" spans="5:8">
      <c r="E189" s="559"/>
      <c r="F189" s="559"/>
      <c r="G189" s="559"/>
      <c r="H189" s="559"/>
    </row>
    <row r="190" spans="5:8">
      <c r="E190" s="559"/>
      <c r="F190" s="559"/>
      <c r="G190" s="559"/>
      <c r="H190" s="559"/>
    </row>
    <row r="191" spans="5:8">
      <c r="E191" s="559"/>
      <c r="F191" s="559"/>
      <c r="G191" s="559"/>
      <c r="H191" s="559"/>
    </row>
    <row r="192" spans="5:8">
      <c r="E192" s="559"/>
      <c r="F192" s="559"/>
      <c r="G192" s="559"/>
      <c r="H192" s="559"/>
    </row>
    <row r="193" spans="5:8">
      <c r="E193" s="559"/>
      <c r="F193" s="559"/>
      <c r="G193" s="559"/>
      <c r="H193" s="559"/>
    </row>
    <row r="194" spans="5:8">
      <c r="E194" s="559"/>
      <c r="F194" s="559"/>
      <c r="G194" s="559"/>
      <c r="H194" s="559"/>
    </row>
    <row r="195" spans="5:8">
      <c r="E195" s="559"/>
      <c r="F195" s="559"/>
      <c r="G195" s="559"/>
      <c r="H195" s="559"/>
    </row>
    <row r="196" spans="5:8">
      <c r="E196" s="559"/>
      <c r="F196" s="559"/>
      <c r="G196" s="559"/>
      <c r="H196" s="559"/>
    </row>
    <row r="197" spans="5:8">
      <c r="E197" s="559"/>
      <c r="F197" s="559"/>
      <c r="G197" s="559"/>
      <c r="H197" s="559"/>
    </row>
    <row r="198" spans="5:8">
      <c r="E198" s="559"/>
      <c r="F198" s="559"/>
      <c r="G198" s="559"/>
      <c r="H198" s="559"/>
    </row>
    <row r="199" spans="5:8">
      <c r="E199" s="559"/>
      <c r="F199" s="559"/>
      <c r="G199" s="559"/>
      <c r="H199" s="559"/>
    </row>
    <row r="200" spans="5:8">
      <c r="E200" s="559"/>
      <c r="F200" s="559"/>
      <c r="G200" s="559"/>
      <c r="H200" s="559"/>
    </row>
    <row r="201" spans="5:8">
      <c r="E201" s="559"/>
      <c r="F201" s="559"/>
      <c r="G201" s="559"/>
      <c r="H201" s="559"/>
    </row>
    <row r="202" spans="5:8">
      <c r="E202" s="559"/>
      <c r="F202" s="559"/>
      <c r="G202" s="559"/>
      <c r="H202" s="559"/>
    </row>
    <row r="203" spans="5:8">
      <c r="E203" s="559"/>
      <c r="F203" s="559"/>
      <c r="G203" s="559"/>
      <c r="H203" s="559"/>
    </row>
    <row r="204" spans="5:8">
      <c r="E204" s="559"/>
      <c r="F204" s="559"/>
      <c r="G204" s="559"/>
      <c r="H204" s="559"/>
    </row>
    <row r="205" spans="5:8">
      <c r="E205" s="559"/>
      <c r="F205" s="559"/>
      <c r="G205" s="559"/>
      <c r="H205" s="559"/>
    </row>
    <row r="206" spans="5:8">
      <c r="E206" s="559"/>
      <c r="F206" s="559"/>
      <c r="G206" s="559"/>
      <c r="H206" s="559"/>
    </row>
    <row r="207" spans="5:8">
      <c r="E207" s="559"/>
      <c r="F207" s="559"/>
      <c r="G207" s="559"/>
      <c r="H207" s="559"/>
    </row>
    <row r="208" spans="5:8">
      <c r="E208" s="559"/>
      <c r="F208" s="559"/>
      <c r="G208" s="559"/>
      <c r="H208" s="559"/>
    </row>
    <row r="209" spans="5:8">
      <c r="E209" s="559"/>
      <c r="F209" s="559"/>
      <c r="G209" s="559"/>
      <c r="H209" s="559"/>
    </row>
    <row r="210" spans="5:8">
      <c r="E210" s="559"/>
      <c r="F210" s="559"/>
      <c r="G210" s="559"/>
      <c r="H210" s="559"/>
    </row>
    <row r="211" spans="5:8">
      <c r="E211" s="559"/>
      <c r="F211" s="559"/>
      <c r="G211" s="559"/>
      <c r="H211" s="559"/>
    </row>
    <row r="212" spans="5:8">
      <c r="E212" s="559"/>
      <c r="F212" s="559"/>
      <c r="G212" s="559"/>
      <c r="H212" s="559"/>
    </row>
    <row r="213" spans="5:8">
      <c r="E213" s="559"/>
      <c r="F213" s="559"/>
      <c r="G213" s="559"/>
      <c r="H213" s="559"/>
    </row>
    <row r="214" spans="5:8">
      <c r="E214" s="559"/>
      <c r="F214" s="559"/>
      <c r="G214" s="559"/>
      <c r="H214" s="559"/>
    </row>
    <row r="215" spans="5:8">
      <c r="E215" s="559"/>
      <c r="F215" s="559"/>
      <c r="G215" s="559"/>
      <c r="H215" s="559"/>
    </row>
    <row r="216" spans="5:8">
      <c r="E216" s="559"/>
      <c r="F216" s="559"/>
      <c r="G216" s="559"/>
      <c r="H216" s="559"/>
    </row>
    <row r="217" spans="5:8">
      <c r="E217" s="559"/>
      <c r="F217" s="559"/>
      <c r="G217" s="559"/>
      <c r="H217" s="559"/>
    </row>
    <row r="218" spans="5:8">
      <c r="E218" s="559"/>
      <c r="F218" s="559"/>
      <c r="G218" s="559"/>
      <c r="H218" s="559"/>
    </row>
    <row r="219" spans="5:8">
      <c r="E219" s="559"/>
      <c r="F219" s="559"/>
      <c r="G219" s="559"/>
      <c r="H219" s="559"/>
    </row>
    <row r="220" spans="5:8">
      <c r="E220" s="559"/>
      <c r="F220" s="559"/>
      <c r="G220" s="559"/>
      <c r="H220" s="559"/>
    </row>
    <row r="221" spans="5:8">
      <c r="E221" s="559"/>
      <c r="F221" s="559"/>
      <c r="G221" s="559"/>
      <c r="H221" s="559"/>
    </row>
    <row r="222" spans="5:8">
      <c r="E222" s="559"/>
      <c r="F222" s="559"/>
      <c r="G222" s="559"/>
      <c r="H222" s="559"/>
    </row>
    <row r="223" spans="5:8">
      <c r="E223" s="559"/>
      <c r="F223" s="559"/>
      <c r="G223" s="559"/>
      <c r="H223" s="559"/>
    </row>
    <row r="224" spans="5:8">
      <c r="E224" s="559"/>
      <c r="F224" s="559"/>
      <c r="G224" s="559"/>
      <c r="H224" s="559"/>
    </row>
    <row r="225" spans="5:8">
      <c r="E225" s="559"/>
      <c r="F225" s="559"/>
      <c r="G225" s="559"/>
      <c r="H225" s="559"/>
    </row>
    <row r="226" spans="5:8">
      <c r="E226" s="559"/>
      <c r="F226" s="559"/>
      <c r="G226" s="559"/>
      <c r="H226" s="559"/>
    </row>
    <row r="227" spans="5:8">
      <c r="E227" s="559"/>
      <c r="F227" s="559"/>
      <c r="G227" s="559"/>
      <c r="H227" s="559"/>
    </row>
    <row r="228" spans="5:8">
      <c r="E228" s="559"/>
      <c r="F228" s="559"/>
      <c r="G228" s="559"/>
      <c r="H228" s="559"/>
    </row>
    <row r="229" spans="5:8">
      <c r="E229" s="559"/>
      <c r="F229" s="559"/>
      <c r="G229" s="559"/>
      <c r="H229" s="559"/>
    </row>
    <row r="230" spans="5:8">
      <c r="E230" s="559"/>
      <c r="F230" s="559"/>
      <c r="G230" s="559"/>
      <c r="H230" s="559"/>
    </row>
    <row r="231" spans="5:8">
      <c r="E231" s="559"/>
      <c r="F231" s="559"/>
      <c r="G231" s="559"/>
      <c r="H231" s="559"/>
    </row>
    <row r="232" spans="5:8">
      <c r="E232" s="559"/>
      <c r="F232" s="559"/>
      <c r="G232" s="559"/>
      <c r="H232" s="559"/>
    </row>
    <row r="233" spans="5:8">
      <c r="E233" s="559"/>
      <c r="F233" s="559"/>
      <c r="G233" s="559"/>
      <c r="H233" s="559"/>
    </row>
    <row r="234" spans="5:8">
      <c r="E234" s="559"/>
      <c r="F234" s="559"/>
      <c r="G234" s="559"/>
      <c r="H234" s="559"/>
    </row>
    <row r="235" spans="5:8">
      <c r="E235" s="559"/>
      <c r="F235" s="559"/>
      <c r="G235" s="559"/>
      <c r="H235" s="559"/>
    </row>
    <row r="236" spans="5:8">
      <c r="E236" s="559"/>
      <c r="F236" s="559"/>
      <c r="G236" s="559"/>
      <c r="H236" s="559"/>
    </row>
    <row r="237" spans="5:8">
      <c r="E237" s="559"/>
      <c r="F237" s="559"/>
      <c r="G237" s="559"/>
      <c r="H237" s="559"/>
    </row>
    <row r="238" spans="5:8">
      <c r="E238" s="559"/>
      <c r="F238" s="559"/>
      <c r="G238" s="559"/>
      <c r="H238" s="559"/>
    </row>
    <row r="239" spans="5:8">
      <c r="E239" s="559"/>
      <c r="F239" s="559"/>
      <c r="G239" s="559"/>
      <c r="H239" s="559"/>
    </row>
    <row r="240" spans="5:8">
      <c r="E240" s="559"/>
      <c r="F240" s="559"/>
      <c r="G240" s="559"/>
      <c r="H240" s="559"/>
    </row>
    <row r="241" spans="5:8">
      <c r="E241" s="559"/>
      <c r="F241" s="559"/>
      <c r="G241" s="559"/>
      <c r="H241" s="559"/>
    </row>
    <row r="242" spans="5:8">
      <c r="E242" s="559"/>
      <c r="F242" s="559"/>
      <c r="G242" s="559"/>
      <c r="H242" s="559"/>
    </row>
    <row r="243" spans="5:8">
      <c r="E243" s="559"/>
      <c r="F243" s="559"/>
      <c r="G243" s="559"/>
      <c r="H243" s="559"/>
    </row>
    <row r="244" spans="5:8">
      <c r="E244" s="559"/>
      <c r="F244" s="559"/>
      <c r="G244" s="559"/>
      <c r="H244" s="559"/>
    </row>
    <row r="245" spans="5:8">
      <c r="E245" s="559"/>
      <c r="F245" s="559"/>
      <c r="G245" s="559"/>
      <c r="H245" s="559"/>
    </row>
    <row r="246" spans="5:8">
      <c r="E246" s="559"/>
      <c r="F246" s="559"/>
      <c r="G246" s="559"/>
      <c r="H246" s="559"/>
    </row>
    <row r="247" spans="5:8">
      <c r="E247" s="559"/>
      <c r="F247" s="559"/>
      <c r="G247" s="559"/>
      <c r="H247" s="559"/>
    </row>
    <row r="248" spans="5:8">
      <c r="E248" s="559"/>
      <c r="F248" s="559"/>
      <c r="G248" s="559"/>
      <c r="H248" s="559"/>
    </row>
    <row r="249" spans="5:8">
      <c r="E249" s="559"/>
      <c r="F249" s="559"/>
      <c r="G249" s="559"/>
      <c r="H249" s="559"/>
    </row>
    <row r="250" spans="5:8">
      <c r="E250" s="559"/>
      <c r="F250" s="559"/>
      <c r="G250" s="559"/>
      <c r="H250" s="559"/>
    </row>
    <row r="251" spans="5:8">
      <c r="E251" s="559"/>
      <c r="F251" s="559"/>
      <c r="G251" s="559"/>
      <c r="H251" s="559"/>
    </row>
    <row r="252" spans="5:8">
      <c r="E252" s="559"/>
      <c r="F252" s="559"/>
      <c r="G252" s="559"/>
      <c r="H252" s="559"/>
    </row>
    <row r="253" spans="5:8">
      <c r="E253" s="559"/>
      <c r="F253" s="559"/>
      <c r="G253" s="559"/>
      <c r="H253" s="559"/>
    </row>
    <row r="254" spans="5:8">
      <c r="E254" s="559"/>
      <c r="F254" s="559"/>
      <c r="G254" s="559"/>
      <c r="H254" s="559"/>
    </row>
    <row r="255" spans="5:8">
      <c r="E255" s="559"/>
      <c r="F255" s="559"/>
      <c r="G255" s="559"/>
      <c r="H255" s="559"/>
    </row>
    <row r="256" spans="5:8">
      <c r="E256" s="559"/>
      <c r="F256" s="559"/>
      <c r="G256" s="559"/>
      <c r="H256" s="559"/>
    </row>
    <row r="257" spans="5:8">
      <c r="E257" s="559"/>
      <c r="F257" s="559"/>
      <c r="G257" s="559"/>
      <c r="H257" s="559"/>
    </row>
    <row r="258" spans="5:8">
      <c r="E258" s="559"/>
      <c r="F258" s="559"/>
      <c r="G258" s="559"/>
      <c r="H258" s="559"/>
    </row>
    <row r="259" spans="5:8">
      <c r="E259" s="559"/>
      <c r="F259" s="559"/>
      <c r="G259" s="559"/>
      <c r="H259" s="559"/>
    </row>
    <row r="260" spans="5:8">
      <c r="E260" s="559"/>
      <c r="F260" s="559"/>
      <c r="G260" s="559"/>
      <c r="H260" s="559"/>
    </row>
    <row r="261" spans="5:8">
      <c r="E261" s="559"/>
      <c r="F261" s="559"/>
      <c r="G261" s="559"/>
      <c r="H261" s="559"/>
    </row>
    <row r="262" spans="5:8">
      <c r="E262" s="559"/>
      <c r="F262" s="559"/>
      <c r="G262" s="559"/>
      <c r="H262" s="559"/>
    </row>
    <row r="263" spans="5:8">
      <c r="E263" s="559"/>
      <c r="F263" s="559"/>
      <c r="G263" s="559"/>
      <c r="H263" s="559"/>
    </row>
    <row r="264" spans="5:8">
      <c r="E264" s="559"/>
      <c r="F264" s="559"/>
      <c r="G264" s="559"/>
      <c r="H264" s="559"/>
    </row>
    <row r="265" spans="5:8">
      <c r="E265" s="559"/>
      <c r="F265" s="559"/>
      <c r="G265" s="559"/>
      <c r="H265" s="559"/>
    </row>
    <row r="266" spans="5:8">
      <c r="E266" s="559"/>
      <c r="F266" s="559"/>
      <c r="G266" s="559"/>
      <c r="H266" s="559"/>
    </row>
    <row r="267" spans="5:8">
      <c r="E267" s="559"/>
      <c r="F267" s="559"/>
      <c r="G267" s="559"/>
      <c r="H267" s="559"/>
    </row>
    <row r="268" spans="5:8">
      <c r="E268" s="559"/>
      <c r="F268" s="559"/>
      <c r="G268" s="559"/>
      <c r="H268" s="559"/>
    </row>
    <row r="269" spans="5:8">
      <c r="E269" s="559"/>
      <c r="F269" s="559"/>
      <c r="G269" s="559"/>
      <c r="H269" s="559"/>
    </row>
    <row r="270" spans="5:8">
      <c r="E270" s="559"/>
      <c r="F270" s="559"/>
      <c r="G270" s="559"/>
      <c r="H270" s="559"/>
    </row>
    <row r="271" spans="5:8">
      <c r="E271" s="559"/>
      <c r="F271" s="559"/>
      <c r="G271" s="559"/>
      <c r="H271" s="559"/>
    </row>
    <row r="272" spans="5:8">
      <c r="E272" s="559"/>
      <c r="F272" s="559"/>
      <c r="G272" s="559"/>
      <c r="H272" s="559"/>
    </row>
    <row r="273" spans="5:8">
      <c r="E273" s="559"/>
      <c r="F273" s="559"/>
      <c r="G273" s="559"/>
      <c r="H273" s="559"/>
    </row>
    <row r="274" spans="5:8">
      <c r="E274" s="559"/>
      <c r="F274" s="559"/>
      <c r="G274" s="559"/>
      <c r="H274" s="559"/>
    </row>
    <row r="275" spans="5:8">
      <c r="E275" s="559"/>
      <c r="F275" s="559"/>
      <c r="G275" s="559"/>
      <c r="H275" s="559"/>
    </row>
    <row r="276" spans="5:8">
      <c r="E276" s="559"/>
      <c r="F276" s="559"/>
      <c r="G276" s="559"/>
      <c r="H276" s="559"/>
    </row>
    <row r="277" spans="5:8">
      <c r="E277" s="559"/>
      <c r="F277" s="559"/>
      <c r="G277" s="559"/>
      <c r="H277" s="559"/>
    </row>
    <row r="278" spans="5:8">
      <c r="E278" s="559"/>
      <c r="F278" s="559"/>
      <c r="G278" s="559"/>
      <c r="H278" s="559"/>
    </row>
    <row r="279" spans="5:8">
      <c r="E279" s="559"/>
      <c r="F279" s="559"/>
      <c r="G279" s="559"/>
      <c r="H279" s="559"/>
    </row>
    <row r="280" spans="5:8">
      <c r="E280" s="559"/>
      <c r="F280" s="559"/>
      <c r="G280" s="559"/>
      <c r="H280" s="559"/>
    </row>
    <row r="281" spans="5:8">
      <c r="E281" s="559"/>
      <c r="F281" s="559"/>
      <c r="G281" s="559"/>
      <c r="H281" s="559"/>
    </row>
    <row r="282" spans="5:8">
      <c r="E282" s="559"/>
      <c r="F282" s="559"/>
      <c r="G282" s="559"/>
      <c r="H282" s="559"/>
    </row>
    <row r="283" spans="5:8">
      <c r="E283" s="559"/>
      <c r="F283" s="559"/>
      <c r="G283" s="559"/>
      <c r="H283" s="559"/>
    </row>
    <row r="284" spans="5:8">
      <c r="E284" s="559"/>
      <c r="F284" s="559"/>
      <c r="G284" s="559"/>
      <c r="H284" s="559"/>
    </row>
    <row r="285" spans="5:8">
      <c r="E285" s="559"/>
      <c r="F285" s="559"/>
      <c r="G285" s="559"/>
      <c r="H285" s="559"/>
    </row>
    <row r="286" spans="5:8">
      <c r="E286" s="559"/>
      <c r="F286" s="559"/>
      <c r="G286" s="559"/>
      <c r="H286" s="559"/>
    </row>
    <row r="287" spans="5:8">
      <c r="E287" s="559"/>
      <c r="F287" s="559"/>
      <c r="G287" s="559"/>
      <c r="H287" s="559"/>
    </row>
    <row r="288" spans="5:8">
      <c r="E288" s="559"/>
      <c r="F288" s="559"/>
      <c r="G288" s="559"/>
      <c r="H288" s="559"/>
    </row>
    <row r="289" spans="5:8">
      <c r="E289" s="559"/>
      <c r="F289" s="559"/>
      <c r="G289" s="559"/>
      <c r="H289" s="559"/>
    </row>
    <row r="290" spans="5:8">
      <c r="E290" s="559"/>
      <c r="F290" s="559"/>
      <c r="G290" s="559"/>
      <c r="H290" s="559"/>
    </row>
    <row r="291" spans="5:8">
      <c r="E291" s="559"/>
      <c r="F291" s="559"/>
      <c r="G291" s="559"/>
      <c r="H291" s="559"/>
    </row>
    <row r="292" spans="5:8">
      <c r="E292" s="559"/>
      <c r="F292" s="559"/>
      <c r="G292" s="559"/>
      <c r="H292" s="559"/>
    </row>
    <row r="293" spans="5:8">
      <c r="E293" s="559"/>
      <c r="F293" s="559"/>
      <c r="G293" s="559"/>
      <c r="H293" s="559"/>
    </row>
    <row r="294" spans="5:8">
      <c r="E294" s="559"/>
      <c r="F294" s="559"/>
      <c r="G294" s="559"/>
      <c r="H294" s="559"/>
    </row>
    <row r="295" spans="5:8">
      <c r="E295" s="559"/>
      <c r="F295" s="559"/>
      <c r="G295" s="559"/>
      <c r="H295" s="559"/>
    </row>
    <row r="296" spans="5:8">
      <c r="E296" s="559"/>
      <c r="F296" s="559"/>
      <c r="G296" s="559"/>
      <c r="H296" s="559"/>
    </row>
    <row r="297" spans="5:8">
      <c r="E297" s="559"/>
      <c r="F297" s="559"/>
      <c r="G297" s="559"/>
      <c r="H297" s="559"/>
    </row>
    <row r="298" spans="5:8">
      <c r="E298" s="559"/>
      <c r="F298" s="559"/>
      <c r="G298" s="559"/>
      <c r="H298" s="559"/>
    </row>
    <row r="299" spans="5:8">
      <c r="E299" s="559"/>
      <c r="F299" s="559"/>
      <c r="G299" s="559"/>
      <c r="H299" s="559"/>
    </row>
    <row r="300" spans="5:8">
      <c r="E300" s="559"/>
      <c r="F300" s="559"/>
      <c r="G300" s="559"/>
      <c r="H300" s="559"/>
    </row>
    <row r="301" spans="5:8">
      <c r="E301" s="559"/>
      <c r="F301" s="559"/>
      <c r="G301" s="559"/>
      <c r="H301" s="559"/>
    </row>
    <row r="302" spans="5:8">
      <c r="E302" s="559"/>
      <c r="F302" s="559"/>
      <c r="G302" s="559"/>
      <c r="H302" s="559"/>
    </row>
    <row r="303" spans="5:8">
      <c r="E303" s="559"/>
      <c r="F303" s="559"/>
      <c r="G303" s="559"/>
      <c r="H303" s="559"/>
    </row>
    <row r="304" spans="5:8">
      <c r="E304" s="559"/>
      <c r="F304" s="559"/>
      <c r="G304" s="559"/>
      <c r="H304" s="559"/>
    </row>
    <row r="305" spans="5:8">
      <c r="E305" s="559"/>
      <c r="F305" s="559"/>
      <c r="G305" s="559"/>
      <c r="H305" s="559"/>
    </row>
    <row r="306" spans="5:8">
      <c r="E306" s="559"/>
      <c r="F306" s="559"/>
      <c r="G306" s="559"/>
      <c r="H306" s="559"/>
    </row>
    <row r="307" spans="5:8">
      <c r="E307" s="559"/>
      <c r="F307" s="559"/>
      <c r="G307" s="559"/>
      <c r="H307" s="559"/>
    </row>
    <row r="308" spans="5:8">
      <c r="E308" s="559"/>
      <c r="F308" s="559"/>
      <c r="G308" s="559"/>
      <c r="H308" s="559"/>
    </row>
    <row r="309" spans="5:8">
      <c r="E309" s="559"/>
      <c r="F309" s="559"/>
      <c r="G309" s="559"/>
      <c r="H309" s="559"/>
    </row>
    <row r="310" spans="5:8">
      <c r="E310" s="559"/>
      <c r="F310" s="559"/>
      <c r="G310" s="559"/>
      <c r="H310" s="559"/>
    </row>
    <row r="311" spans="5:8">
      <c r="E311" s="559"/>
      <c r="F311" s="559"/>
      <c r="G311" s="559"/>
      <c r="H311" s="559"/>
    </row>
    <row r="312" spans="5:8">
      <c r="E312" s="559"/>
      <c r="F312" s="559"/>
      <c r="G312" s="559"/>
      <c r="H312" s="559"/>
    </row>
    <row r="313" spans="5:8">
      <c r="E313" s="559"/>
      <c r="F313" s="559"/>
      <c r="G313" s="559"/>
      <c r="H313" s="559"/>
    </row>
    <row r="314" spans="5:8">
      <c r="E314" s="559"/>
      <c r="F314" s="559"/>
      <c r="G314" s="559"/>
      <c r="H314" s="559"/>
    </row>
    <row r="315" spans="5:8">
      <c r="E315" s="559"/>
      <c r="F315" s="559"/>
      <c r="G315" s="559"/>
      <c r="H315" s="559"/>
    </row>
    <row r="316" spans="5:8">
      <c r="E316" s="559"/>
      <c r="F316" s="559"/>
      <c r="G316" s="559"/>
      <c r="H316" s="559"/>
    </row>
    <row r="317" spans="5:8">
      <c r="E317" s="559"/>
      <c r="F317" s="559"/>
      <c r="G317" s="559"/>
      <c r="H317" s="559"/>
    </row>
    <row r="318" spans="5:8">
      <c r="E318" s="559"/>
      <c r="F318" s="559"/>
      <c r="G318" s="559"/>
      <c r="H318" s="559"/>
    </row>
    <row r="319" spans="5:8">
      <c r="E319" s="559"/>
      <c r="F319" s="559"/>
      <c r="G319" s="559"/>
      <c r="H319" s="559"/>
    </row>
    <row r="320" spans="5:8">
      <c r="E320" s="559"/>
      <c r="F320" s="559"/>
      <c r="G320" s="559"/>
      <c r="H320" s="559"/>
    </row>
    <row r="321" spans="5:8">
      <c r="E321" s="559"/>
      <c r="F321" s="559"/>
      <c r="G321" s="559"/>
      <c r="H321" s="559"/>
    </row>
    <row r="322" spans="5:8">
      <c r="E322" s="559"/>
      <c r="F322" s="559"/>
      <c r="G322" s="559"/>
      <c r="H322" s="559"/>
    </row>
    <row r="323" spans="5:8">
      <c r="E323" s="559"/>
      <c r="F323" s="559"/>
      <c r="G323" s="559"/>
      <c r="H323" s="559"/>
    </row>
    <row r="324" spans="5:8">
      <c r="E324" s="559"/>
      <c r="F324" s="559"/>
      <c r="G324" s="559"/>
      <c r="H324" s="559"/>
    </row>
    <row r="325" spans="5:8">
      <c r="E325" s="559"/>
      <c r="F325" s="559"/>
      <c r="G325" s="559"/>
      <c r="H325" s="559"/>
    </row>
    <row r="326" spans="5:8">
      <c r="E326" s="559"/>
      <c r="F326" s="559"/>
      <c r="G326" s="559"/>
      <c r="H326" s="559"/>
    </row>
    <row r="327" spans="5:8">
      <c r="E327" s="559"/>
      <c r="F327" s="559"/>
      <c r="G327" s="559"/>
      <c r="H327" s="559"/>
    </row>
    <row r="328" spans="5:8">
      <c r="E328" s="559"/>
      <c r="F328" s="559"/>
      <c r="G328" s="559"/>
      <c r="H328" s="559"/>
    </row>
    <row r="329" spans="5:8">
      <c r="E329" s="559"/>
      <c r="F329" s="559"/>
      <c r="G329" s="559"/>
      <c r="H329" s="559"/>
    </row>
    <row r="330" spans="5:8">
      <c r="E330" s="559"/>
      <c r="F330" s="559"/>
      <c r="G330" s="559"/>
      <c r="H330" s="559"/>
    </row>
    <row r="331" spans="5:8">
      <c r="E331" s="559"/>
      <c r="F331" s="559"/>
      <c r="G331" s="559"/>
      <c r="H331" s="559"/>
    </row>
    <row r="332" spans="5:8">
      <c r="E332" s="559"/>
      <c r="F332" s="559"/>
      <c r="G332" s="559"/>
      <c r="H332" s="559"/>
    </row>
    <row r="333" spans="5:8">
      <c r="E333" s="559"/>
      <c r="F333" s="559"/>
      <c r="G333" s="559"/>
      <c r="H333" s="559"/>
    </row>
    <row r="334" spans="5:8">
      <c r="E334" s="559"/>
      <c r="F334" s="559"/>
      <c r="G334" s="559"/>
      <c r="H334" s="559"/>
    </row>
    <row r="335" spans="5:8">
      <c r="E335" s="559"/>
      <c r="F335" s="559"/>
      <c r="G335" s="559"/>
      <c r="H335" s="559"/>
    </row>
    <row r="336" spans="5:8">
      <c r="E336" s="559"/>
      <c r="F336" s="559"/>
      <c r="G336" s="559"/>
      <c r="H336" s="559"/>
    </row>
    <row r="337" spans="5:8">
      <c r="E337" s="559"/>
      <c r="F337" s="559"/>
      <c r="G337" s="559"/>
      <c r="H337" s="559"/>
    </row>
    <row r="338" spans="5:8">
      <c r="E338" s="559"/>
      <c r="F338" s="559"/>
      <c r="G338" s="559"/>
      <c r="H338" s="559"/>
    </row>
    <row r="339" spans="5:8">
      <c r="E339" s="559"/>
      <c r="F339" s="559"/>
      <c r="G339" s="559"/>
      <c r="H339" s="559"/>
    </row>
    <row r="340" spans="5:8">
      <c r="E340" s="559"/>
      <c r="F340" s="559"/>
      <c r="G340" s="559"/>
      <c r="H340" s="559"/>
    </row>
    <row r="341" spans="5:8">
      <c r="E341" s="559"/>
      <c r="F341" s="559"/>
      <c r="G341" s="559"/>
      <c r="H341" s="559"/>
    </row>
    <row r="342" spans="5:8">
      <c r="E342" s="559"/>
      <c r="F342" s="559"/>
      <c r="G342" s="559"/>
      <c r="H342" s="559"/>
    </row>
    <row r="343" spans="5:8">
      <c r="E343" s="559"/>
      <c r="F343" s="559"/>
      <c r="G343" s="559"/>
      <c r="H343" s="559"/>
    </row>
    <row r="344" spans="5:8">
      <c r="E344" s="559"/>
      <c r="F344" s="559"/>
      <c r="G344" s="559"/>
      <c r="H344" s="559"/>
    </row>
    <row r="345" spans="5:8">
      <c r="E345" s="559"/>
      <c r="F345" s="559"/>
      <c r="G345" s="559"/>
      <c r="H345" s="559"/>
    </row>
    <row r="346" spans="5:8">
      <c r="E346" s="559"/>
      <c r="F346" s="559"/>
      <c r="G346" s="559"/>
      <c r="H346" s="559"/>
    </row>
    <row r="347" spans="5:8">
      <c r="E347" s="559"/>
      <c r="F347" s="559"/>
      <c r="G347" s="559"/>
      <c r="H347" s="559"/>
    </row>
    <row r="348" spans="5:8">
      <c r="E348" s="559"/>
      <c r="F348" s="559"/>
      <c r="G348" s="559"/>
      <c r="H348" s="559"/>
    </row>
    <row r="349" spans="5:8">
      <c r="E349" s="559"/>
      <c r="F349" s="559"/>
      <c r="G349" s="559"/>
      <c r="H349" s="559"/>
    </row>
    <row r="350" spans="5:8">
      <c r="E350" s="559"/>
      <c r="F350" s="559"/>
      <c r="G350" s="559"/>
      <c r="H350" s="559"/>
    </row>
    <row r="351" spans="5:8">
      <c r="E351" s="559"/>
      <c r="F351" s="559"/>
      <c r="G351" s="559"/>
      <c r="H351" s="559"/>
    </row>
    <row r="352" spans="5:8">
      <c r="E352" s="559"/>
      <c r="F352" s="559"/>
      <c r="G352" s="559"/>
      <c r="H352" s="559"/>
    </row>
    <row r="353" spans="5:8">
      <c r="E353" s="559"/>
      <c r="F353" s="559"/>
      <c r="G353" s="559"/>
      <c r="H353" s="559"/>
    </row>
    <row r="354" spans="5:8">
      <c r="E354" s="559"/>
      <c r="F354" s="559"/>
      <c r="G354" s="559"/>
      <c r="H354" s="559"/>
    </row>
    <row r="355" spans="5:8">
      <c r="E355" s="559"/>
      <c r="F355" s="559"/>
      <c r="G355" s="559"/>
      <c r="H355" s="559"/>
    </row>
    <row r="356" spans="5:8">
      <c r="E356" s="559"/>
      <c r="F356" s="559"/>
      <c r="G356" s="559"/>
      <c r="H356" s="559"/>
    </row>
    <row r="357" spans="5:8">
      <c r="E357" s="559"/>
      <c r="F357" s="559"/>
      <c r="G357" s="559"/>
      <c r="H357" s="559"/>
    </row>
    <row r="358" spans="5:8">
      <c r="E358" s="559"/>
      <c r="F358" s="559"/>
      <c r="G358" s="559"/>
      <c r="H358" s="559"/>
    </row>
    <row r="359" spans="5:8">
      <c r="E359" s="559"/>
      <c r="F359" s="559"/>
      <c r="G359" s="559"/>
      <c r="H359" s="559"/>
    </row>
    <row r="360" spans="5:8">
      <c r="E360" s="559"/>
      <c r="F360" s="559"/>
      <c r="G360" s="559"/>
      <c r="H360" s="559"/>
    </row>
    <row r="361" spans="5:8">
      <c r="E361" s="559"/>
      <c r="F361" s="559"/>
      <c r="G361" s="559"/>
      <c r="H361" s="559"/>
    </row>
    <row r="362" spans="5:8">
      <c r="E362" s="559"/>
      <c r="F362" s="559"/>
      <c r="G362" s="559"/>
      <c r="H362" s="559"/>
    </row>
    <row r="363" spans="5:8">
      <c r="E363" s="559"/>
      <c r="F363" s="559"/>
      <c r="G363" s="559"/>
      <c r="H363" s="559"/>
    </row>
    <row r="364" spans="5:8">
      <c r="E364" s="559"/>
      <c r="F364" s="559"/>
      <c r="G364" s="559"/>
      <c r="H364" s="559"/>
    </row>
    <row r="365" spans="5:8">
      <c r="E365" s="559"/>
      <c r="F365" s="559"/>
      <c r="G365" s="559"/>
      <c r="H365" s="559"/>
    </row>
    <row r="366" spans="5:8">
      <c r="E366" s="559"/>
      <c r="F366" s="559"/>
      <c r="G366" s="559"/>
      <c r="H366" s="559"/>
    </row>
    <row r="367" spans="5:8">
      <c r="E367" s="559"/>
      <c r="F367" s="559"/>
      <c r="G367" s="559"/>
      <c r="H367" s="559"/>
    </row>
    <row r="368" spans="5:8">
      <c r="E368" s="559"/>
      <c r="F368" s="559"/>
      <c r="G368" s="559"/>
      <c r="H368" s="559"/>
    </row>
    <row r="369" spans="5:8">
      <c r="E369" s="559"/>
      <c r="F369" s="559"/>
      <c r="G369" s="559"/>
      <c r="H369" s="559"/>
    </row>
    <row r="370" spans="5:8">
      <c r="E370" s="559"/>
      <c r="F370" s="559"/>
      <c r="G370" s="559"/>
      <c r="H370" s="559"/>
    </row>
    <row r="371" spans="5:8">
      <c r="E371" s="559"/>
      <c r="F371" s="559"/>
      <c r="G371" s="559"/>
      <c r="H371" s="559"/>
    </row>
    <row r="372" spans="5:8">
      <c r="E372" s="559"/>
      <c r="F372" s="559"/>
      <c r="G372" s="559"/>
      <c r="H372" s="559"/>
    </row>
    <row r="373" spans="5:8">
      <c r="E373" s="559"/>
      <c r="F373" s="559"/>
      <c r="G373" s="559"/>
      <c r="H373" s="559"/>
    </row>
    <row r="374" spans="5:8">
      <c r="E374" s="559"/>
      <c r="F374" s="559"/>
      <c r="G374" s="559"/>
      <c r="H374" s="559"/>
    </row>
    <row r="375" spans="5:8">
      <c r="E375" s="559"/>
      <c r="F375" s="559"/>
      <c r="G375" s="559"/>
      <c r="H375" s="559"/>
    </row>
    <row r="376" spans="5:8">
      <c r="E376" s="559"/>
      <c r="F376" s="559"/>
      <c r="G376" s="559"/>
      <c r="H376" s="559"/>
    </row>
    <row r="377" spans="5:8">
      <c r="E377" s="559"/>
      <c r="F377" s="559"/>
      <c r="G377" s="559"/>
      <c r="H377" s="559"/>
    </row>
    <row r="378" spans="5:8">
      <c r="E378" s="559"/>
      <c r="F378" s="559"/>
      <c r="G378" s="559"/>
      <c r="H378" s="559"/>
    </row>
    <row r="379" spans="5:8">
      <c r="E379" s="559"/>
      <c r="F379" s="559"/>
      <c r="G379" s="559"/>
      <c r="H379" s="559"/>
    </row>
    <row r="380" spans="5:8">
      <c r="E380" s="559"/>
      <c r="F380" s="559"/>
      <c r="G380" s="559"/>
      <c r="H380" s="559"/>
    </row>
    <row r="381" spans="5:8">
      <c r="E381" s="559"/>
      <c r="F381" s="559"/>
      <c r="G381" s="559"/>
      <c r="H381" s="559"/>
    </row>
    <row r="382" spans="5:8">
      <c r="E382" s="559"/>
      <c r="F382" s="559"/>
      <c r="G382" s="559"/>
      <c r="H382" s="559"/>
    </row>
    <row r="383" spans="5:8">
      <c r="E383" s="559"/>
      <c r="F383" s="559"/>
      <c r="G383" s="559"/>
      <c r="H383" s="559"/>
    </row>
    <row r="384" spans="5:8">
      <c r="E384" s="559"/>
      <c r="F384" s="559"/>
      <c r="G384" s="559"/>
      <c r="H384" s="559"/>
    </row>
    <row r="385" spans="5:8">
      <c r="E385" s="559"/>
      <c r="F385" s="559"/>
      <c r="G385" s="559"/>
      <c r="H385" s="559"/>
    </row>
    <row r="386" spans="5:8">
      <c r="E386" s="559"/>
      <c r="F386" s="559"/>
      <c r="G386" s="559"/>
      <c r="H386" s="559"/>
    </row>
    <row r="387" spans="5:8">
      <c r="E387" s="559"/>
      <c r="F387" s="559"/>
      <c r="G387" s="559"/>
      <c r="H387" s="559"/>
    </row>
    <row r="388" spans="5:8">
      <c r="E388" s="559"/>
      <c r="F388" s="559"/>
      <c r="G388" s="559"/>
      <c r="H388" s="559"/>
    </row>
    <row r="389" spans="5:8">
      <c r="E389" s="559"/>
      <c r="F389" s="559"/>
      <c r="G389" s="559"/>
      <c r="H389" s="559"/>
    </row>
    <row r="390" spans="5:8">
      <c r="E390" s="559"/>
      <c r="F390" s="559"/>
      <c r="G390" s="559"/>
      <c r="H390" s="559"/>
    </row>
    <row r="391" spans="5:8">
      <c r="E391" s="559"/>
      <c r="F391" s="559"/>
      <c r="G391" s="559"/>
      <c r="H391" s="559"/>
    </row>
    <row r="392" spans="5:8">
      <c r="E392" s="559"/>
      <c r="F392" s="559"/>
      <c r="G392" s="559"/>
      <c r="H392" s="559"/>
    </row>
    <row r="393" spans="5:8">
      <c r="E393" s="559"/>
      <c r="F393" s="559"/>
      <c r="G393" s="559"/>
      <c r="H393" s="559"/>
    </row>
    <row r="394" spans="5:8">
      <c r="E394" s="559"/>
      <c r="F394" s="559"/>
      <c r="G394" s="559"/>
      <c r="H394" s="559"/>
    </row>
    <row r="395" spans="5:8">
      <c r="E395" s="559"/>
      <c r="F395" s="559"/>
      <c r="G395" s="559"/>
      <c r="H395" s="559"/>
    </row>
    <row r="396" spans="5:8">
      <c r="E396" s="559"/>
      <c r="F396" s="559"/>
      <c r="G396" s="559"/>
      <c r="H396" s="559"/>
    </row>
    <row r="397" spans="5:8">
      <c r="E397" s="559"/>
      <c r="F397" s="559"/>
      <c r="G397" s="559"/>
      <c r="H397" s="559"/>
    </row>
    <row r="398" spans="5:8">
      <c r="E398" s="559"/>
      <c r="F398" s="559"/>
      <c r="G398" s="559"/>
      <c r="H398" s="559"/>
    </row>
    <row r="399" spans="5:8">
      <c r="E399" s="559"/>
      <c r="F399" s="559"/>
      <c r="G399" s="559"/>
      <c r="H399" s="559"/>
    </row>
    <row r="400" spans="5:8">
      <c r="E400" s="559"/>
      <c r="F400" s="559"/>
      <c r="G400" s="559"/>
      <c r="H400" s="559"/>
    </row>
    <row r="401" spans="5:8">
      <c r="E401" s="559"/>
      <c r="F401" s="559"/>
      <c r="G401" s="559"/>
      <c r="H401" s="559"/>
    </row>
    <row r="402" spans="5:8">
      <c r="E402" s="559"/>
      <c r="F402" s="559"/>
      <c r="G402" s="559"/>
      <c r="H402" s="559"/>
    </row>
    <row r="403" spans="5:8">
      <c r="E403" s="559"/>
      <c r="F403" s="559"/>
      <c r="G403" s="559"/>
      <c r="H403" s="559"/>
    </row>
    <row r="404" spans="5:8">
      <c r="E404" s="559"/>
      <c r="F404" s="559"/>
      <c r="G404" s="559"/>
      <c r="H404" s="559"/>
    </row>
    <row r="405" spans="5:8">
      <c r="E405" s="559"/>
      <c r="F405" s="559"/>
      <c r="G405" s="559"/>
      <c r="H405" s="559"/>
    </row>
    <row r="406" spans="5:8">
      <c r="E406" s="559"/>
      <c r="F406" s="559"/>
      <c r="G406" s="559"/>
      <c r="H406" s="559"/>
    </row>
    <row r="407" spans="5:8">
      <c r="E407" s="559"/>
      <c r="F407" s="559"/>
      <c r="G407" s="559"/>
      <c r="H407" s="559"/>
    </row>
    <row r="408" spans="5:8">
      <c r="E408" s="559"/>
      <c r="F408" s="559"/>
      <c r="G408" s="559"/>
      <c r="H408" s="559"/>
    </row>
    <row r="409" spans="5:8">
      <c r="E409" s="559"/>
      <c r="F409" s="559"/>
      <c r="G409" s="559"/>
      <c r="H409" s="559"/>
    </row>
    <row r="410" spans="5:8">
      <c r="E410" s="559"/>
      <c r="F410" s="559"/>
      <c r="G410" s="559"/>
      <c r="H410" s="559"/>
    </row>
    <row r="411" spans="5:8">
      <c r="E411" s="559"/>
      <c r="F411" s="559"/>
      <c r="G411" s="559"/>
      <c r="H411" s="559"/>
    </row>
    <row r="412" spans="5:8">
      <c r="E412" s="559"/>
      <c r="F412" s="559"/>
      <c r="G412" s="559"/>
      <c r="H412" s="559"/>
    </row>
    <row r="413" spans="5:8">
      <c r="E413" s="559"/>
      <c r="F413" s="559"/>
      <c r="G413" s="559"/>
      <c r="H413" s="559"/>
    </row>
    <row r="414" spans="5:8">
      <c r="E414" s="559"/>
      <c r="F414" s="559"/>
      <c r="G414" s="559"/>
      <c r="H414" s="559"/>
    </row>
    <row r="415" spans="5:8">
      <c r="E415" s="559"/>
      <c r="F415" s="559"/>
      <c r="G415" s="559"/>
      <c r="H415" s="559"/>
    </row>
    <row r="416" spans="5:8">
      <c r="E416" s="559"/>
      <c r="F416" s="559"/>
      <c r="G416" s="559"/>
      <c r="H416" s="559"/>
    </row>
    <row r="417" spans="5:8">
      <c r="E417" s="559"/>
      <c r="F417" s="559"/>
      <c r="G417" s="559"/>
      <c r="H417" s="559"/>
    </row>
    <row r="418" spans="5:8">
      <c r="E418" s="559"/>
      <c r="F418" s="559"/>
      <c r="G418" s="559"/>
      <c r="H418" s="559"/>
    </row>
    <row r="419" spans="5:8">
      <c r="E419" s="559"/>
      <c r="F419" s="559"/>
      <c r="G419" s="559"/>
      <c r="H419" s="559"/>
    </row>
    <row r="420" spans="5:8">
      <c r="E420" s="559"/>
      <c r="F420" s="559"/>
      <c r="G420" s="559"/>
      <c r="H420" s="559"/>
    </row>
    <row r="421" spans="5:8">
      <c r="E421" s="559"/>
      <c r="F421" s="559"/>
      <c r="G421" s="559"/>
      <c r="H421" s="559"/>
    </row>
    <row r="422" spans="5:8">
      <c r="E422" s="559"/>
      <c r="F422" s="559"/>
      <c r="G422" s="559"/>
      <c r="H422" s="559"/>
    </row>
    <row r="423" spans="5:8">
      <c r="E423" s="559"/>
      <c r="F423" s="559"/>
      <c r="G423" s="559"/>
      <c r="H423" s="559"/>
    </row>
    <row r="424" spans="5:8">
      <c r="E424" s="559"/>
      <c r="F424" s="559"/>
      <c r="G424" s="559"/>
      <c r="H424" s="559"/>
    </row>
    <row r="425" spans="5:8">
      <c r="E425" s="559"/>
      <c r="F425" s="559"/>
      <c r="G425" s="559"/>
      <c r="H425" s="559"/>
    </row>
    <row r="426" spans="5:8">
      <c r="E426" s="559"/>
      <c r="F426" s="559"/>
      <c r="G426" s="559"/>
      <c r="H426" s="559"/>
    </row>
    <row r="427" spans="5:8">
      <c r="E427" s="559"/>
      <c r="F427" s="559"/>
      <c r="G427" s="559"/>
      <c r="H427" s="559"/>
    </row>
    <row r="428" spans="5:8">
      <c r="E428" s="559"/>
      <c r="F428" s="559"/>
      <c r="G428" s="559"/>
      <c r="H428" s="559"/>
    </row>
    <row r="429" spans="5:8">
      <c r="E429" s="559"/>
      <c r="F429" s="559"/>
      <c r="G429" s="559"/>
      <c r="H429" s="559"/>
    </row>
    <row r="430" spans="5:8">
      <c r="E430" s="559"/>
      <c r="F430" s="559"/>
      <c r="G430" s="559"/>
      <c r="H430" s="559"/>
    </row>
    <row r="431" spans="5:8">
      <c r="E431" s="559"/>
      <c r="F431" s="559"/>
      <c r="G431" s="559"/>
      <c r="H431" s="559"/>
    </row>
    <row r="432" spans="5:8">
      <c r="E432" s="559"/>
      <c r="F432" s="559"/>
      <c r="G432" s="559"/>
      <c r="H432" s="559"/>
    </row>
    <row r="433" spans="5:8">
      <c r="E433" s="559"/>
      <c r="F433" s="559"/>
      <c r="G433" s="559"/>
      <c r="H433" s="559"/>
    </row>
    <row r="434" spans="5:8">
      <c r="E434" s="559"/>
      <c r="F434" s="559"/>
      <c r="G434" s="559"/>
      <c r="H434" s="559"/>
    </row>
    <row r="435" spans="5:8">
      <c r="E435" s="559"/>
      <c r="F435" s="559"/>
      <c r="G435" s="559"/>
      <c r="H435" s="559"/>
    </row>
    <row r="436" spans="5:8">
      <c r="E436" s="559"/>
      <c r="F436" s="559"/>
      <c r="G436" s="559"/>
      <c r="H436" s="559"/>
    </row>
    <row r="437" spans="5:8">
      <c r="E437" s="559"/>
      <c r="F437" s="559"/>
      <c r="G437" s="559"/>
      <c r="H437" s="559"/>
    </row>
    <row r="438" spans="5:8">
      <c r="E438" s="559"/>
      <c r="F438" s="559"/>
      <c r="G438" s="559"/>
      <c r="H438" s="559"/>
    </row>
    <row r="439" spans="5:8">
      <c r="E439" s="559"/>
      <c r="F439" s="559"/>
      <c r="G439" s="559"/>
      <c r="H439" s="559"/>
    </row>
    <row r="440" spans="5:8">
      <c r="E440" s="559"/>
      <c r="F440" s="559"/>
      <c r="G440" s="559"/>
      <c r="H440" s="559"/>
    </row>
    <row r="441" spans="5:8">
      <c r="E441" s="559"/>
      <c r="F441" s="559"/>
      <c r="G441" s="559"/>
      <c r="H441" s="559"/>
    </row>
    <row r="442" spans="5:8">
      <c r="E442" s="559"/>
      <c r="F442" s="559"/>
      <c r="G442" s="559"/>
      <c r="H442" s="559"/>
    </row>
    <row r="443" spans="5:8">
      <c r="E443" s="559"/>
      <c r="F443" s="559"/>
      <c r="G443" s="559"/>
      <c r="H443" s="559"/>
    </row>
    <row r="444" spans="5:8">
      <c r="E444" s="559"/>
      <c r="F444" s="559"/>
      <c r="G444" s="559"/>
      <c r="H444" s="559"/>
    </row>
    <row r="445" spans="5:8">
      <c r="E445" s="559"/>
      <c r="F445" s="559"/>
      <c r="G445" s="559"/>
      <c r="H445" s="559"/>
    </row>
    <row r="446" spans="5:8">
      <c r="E446" s="559"/>
      <c r="F446" s="559"/>
      <c r="G446" s="559"/>
      <c r="H446" s="559"/>
    </row>
    <row r="447" spans="5:8">
      <c r="E447" s="559"/>
      <c r="F447" s="559"/>
      <c r="G447" s="559"/>
      <c r="H447" s="559"/>
    </row>
    <row r="448" spans="5:8">
      <c r="E448" s="559"/>
      <c r="F448" s="559"/>
      <c r="G448" s="559"/>
      <c r="H448" s="559"/>
    </row>
    <row r="449" spans="5:8">
      <c r="E449" s="559"/>
      <c r="F449" s="559"/>
      <c r="G449" s="559"/>
      <c r="H449" s="559"/>
    </row>
    <row r="450" spans="5:8">
      <c r="E450" s="559"/>
      <c r="F450" s="559"/>
      <c r="G450" s="559"/>
      <c r="H450" s="559"/>
    </row>
    <row r="451" spans="5:8">
      <c r="E451" s="559"/>
      <c r="F451" s="559"/>
      <c r="G451" s="559"/>
      <c r="H451" s="559"/>
    </row>
    <row r="452" spans="5:8">
      <c r="E452" s="559"/>
      <c r="F452" s="559"/>
      <c r="G452" s="559"/>
      <c r="H452" s="559"/>
    </row>
    <row r="453" spans="5:8">
      <c r="E453" s="559"/>
      <c r="F453" s="559"/>
      <c r="G453" s="559"/>
      <c r="H453" s="559"/>
    </row>
    <row r="454" spans="5:8">
      <c r="E454" s="559"/>
      <c r="F454" s="559"/>
      <c r="G454" s="559"/>
      <c r="H454" s="559"/>
    </row>
    <row r="455" spans="5:8">
      <c r="E455" s="559"/>
      <c r="F455" s="559"/>
      <c r="G455" s="559"/>
      <c r="H455" s="559"/>
    </row>
    <row r="456" spans="5:8">
      <c r="E456" s="559"/>
      <c r="F456" s="559"/>
      <c r="G456" s="559"/>
      <c r="H456" s="559"/>
    </row>
    <row r="457" spans="5:8">
      <c r="E457" s="559"/>
      <c r="F457" s="559"/>
      <c r="G457" s="559"/>
      <c r="H457" s="559"/>
    </row>
    <row r="458" spans="5:8">
      <c r="E458" s="559"/>
      <c r="F458" s="559"/>
      <c r="G458" s="559"/>
      <c r="H458" s="559"/>
    </row>
    <row r="459" spans="5:8">
      <c r="E459" s="559"/>
      <c r="F459" s="559"/>
      <c r="G459" s="559"/>
      <c r="H459" s="559"/>
    </row>
    <row r="460" spans="5:8">
      <c r="E460" s="559"/>
      <c r="F460" s="559"/>
      <c r="G460" s="559"/>
      <c r="H460" s="559"/>
    </row>
    <row r="461" spans="5:8">
      <c r="E461" s="559"/>
      <c r="F461" s="559"/>
      <c r="G461" s="559"/>
      <c r="H461" s="559"/>
    </row>
    <row r="462" spans="5:8">
      <c r="E462" s="559"/>
      <c r="F462" s="559"/>
      <c r="G462" s="559"/>
      <c r="H462" s="559"/>
    </row>
    <row r="463" spans="5:8">
      <c r="E463" s="559"/>
      <c r="F463" s="559"/>
      <c r="G463" s="559"/>
      <c r="H463" s="559"/>
    </row>
    <row r="464" spans="5:8">
      <c r="E464" s="559"/>
      <c r="F464" s="559"/>
      <c r="G464" s="559"/>
      <c r="H464" s="559"/>
    </row>
    <row r="465" spans="5:8">
      <c r="E465" s="559"/>
      <c r="F465" s="559"/>
      <c r="G465" s="559"/>
      <c r="H465" s="559"/>
    </row>
    <row r="466" spans="5:8">
      <c r="E466" s="559"/>
      <c r="F466" s="559"/>
      <c r="G466" s="559"/>
      <c r="H466" s="559"/>
    </row>
    <row r="467" spans="5:8">
      <c r="E467" s="559"/>
      <c r="F467" s="559"/>
      <c r="G467" s="559"/>
      <c r="H467" s="559"/>
    </row>
    <row r="468" spans="5:8">
      <c r="E468" s="559"/>
      <c r="F468" s="559"/>
      <c r="G468" s="559"/>
      <c r="H468" s="559"/>
    </row>
    <row r="469" spans="5:8">
      <c r="E469" s="559"/>
      <c r="F469" s="559"/>
      <c r="G469" s="559"/>
      <c r="H469" s="559"/>
    </row>
    <row r="470" spans="5:8">
      <c r="E470" s="559"/>
      <c r="F470" s="559"/>
      <c r="G470" s="559"/>
      <c r="H470" s="559"/>
    </row>
    <row r="471" spans="5:8">
      <c r="E471" s="559"/>
      <c r="F471" s="559"/>
      <c r="G471" s="559"/>
      <c r="H471" s="559"/>
    </row>
    <row r="472" spans="5:8">
      <c r="E472" s="559"/>
      <c r="F472" s="559"/>
      <c r="G472" s="559"/>
      <c r="H472" s="559"/>
    </row>
    <row r="473" spans="5:8">
      <c r="E473" s="559"/>
      <c r="F473" s="559"/>
      <c r="G473" s="559"/>
      <c r="H473" s="559"/>
    </row>
    <row r="474" spans="5:8">
      <c r="E474" s="559"/>
      <c r="F474" s="559"/>
      <c r="G474" s="559"/>
      <c r="H474" s="559"/>
    </row>
    <row r="475" spans="5:8">
      <c r="E475" s="559"/>
      <c r="F475" s="559"/>
      <c r="G475" s="559"/>
      <c r="H475" s="559"/>
    </row>
    <row r="476" spans="5:8">
      <c r="E476" s="559"/>
      <c r="F476" s="559"/>
      <c r="G476" s="559"/>
      <c r="H476" s="559"/>
    </row>
    <row r="477" spans="5:8">
      <c r="E477" s="559"/>
      <c r="F477" s="559"/>
      <c r="G477" s="559"/>
      <c r="H477" s="559"/>
    </row>
    <row r="478" spans="5:8">
      <c r="E478" s="559"/>
      <c r="F478" s="559"/>
      <c r="G478" s="559"/>
      <c r="H478" s="559"/>
    </row>
    <row r="479" spans="5:8">
      <c r="E479" s="559"/>
      <c r="F479" s="559"/>
      <c r="G479" s="559"/>
      <c r="H479" s="559"/>
    </row>
    <row r="480" spans="5:8">
      <c r="E480" s="559"/>
      <c r="F480" s="559"/>
      <c r="G480" s="559"/>
      <c r="H480" s="559"/>
    </row>
    <row r="481" spans="5:8">
      <c r="E481" s="559"/>
      <c r="F481" s="559"/>
      <c r="G481" s="559"/>
      <c r="H481" s="559"/>
    </row>
    <row r="482" spans="5:8">
      <c r="E482" s="559"/>
      <c r="F482" s="559"/>
      <c r="G482" s="559"/>
      <c r="H482" s="559"/>
    </row>
    <row r="483" spans="5:8">
      <c r="E483" s="559"/>
      <c r="F483" s="559"/>
      <c r="G483" s="559"/>
      <c r="H483" s="559"/>
    </row>
    <row r="484" spans="5:8">
      <c r="E484" s="559"/>
      <c r="F484" s="559"/>
      <c r="G484" s="559"/>
      <c r="H484" s="559"/>
    </row>
    <row r="485" spans="5:8">
      <c r="E485" s="559"/>
      <c r="F485" s="559"/>
      <c r="G485" s="559"/>
      <c r="H485" s="559"/>
    </row>
    <row r="486" spans="5:8">
      <c r="E486" s="559"/>
      <c r="F486" s="559"/>
      <c r="G486" s="559"/>
      <c r="H486" s="559"/>
    </row>
    <row r="487" spans="5:8">
      <c r="E487" s="559"/>
      <c r="F487" s="559"/>
      <c r="G487" s="559"/>
      <c r="H487" s="559"/>
    </row>
    <row r="488" spans="5:8">
      <c r="E488" s="559"/>
      <c r="F488" s="559"/>
      <c r="G488" s="559"/>
      <c r="H488" s="559"/>
    </row>
    <row r="489" spans="5:8">
      <c r="E489" s="559"/>
      <c r="F489" s="559"/>
      <c r="G489" s="559"/>
      <c r="H489" s="559"/>
    </row>
    <row r="490" spans="5:8">
      <c r="E490" s="559"/>
      <c r="F490" s="559"/>
      <c r="G490" s="559"/>
      <c r="H490" s="559"/>
    </row>
    <row r="491" spans="5:8">
      <c r="E491" s="559"/>
      <c r="F491" s="559"/>
      <c r="G491" s="559"/>
      <c r="H491" s="559"/>
    </row>
    <row r="492" spans="5:8">
      <c r="E492" s="559"/>
      <c r="F492" s="559"/>
      <c r="G492" s="559"/>
      <c r="H492" s="559"/>
    </row>
    <row r="493" spans="5:8">
      <c r="E493" s="559"/>
      <c r="F493" s="559"/>
      <c r="G493" s="559"/>
      <c r="H493" s="559"/>
    </row>
    <row r="494" spans="5:8">
      <c r="E494" s="559"/>
      <c r="F494" s="559"/>
      <c r="G494" s="559"/>
      <c r="H494" s="559"/>
    </row>
    <row r="495" spans="5:8">
      <c r="E495" s="559"/>
      <c r="F495" s="559"/>
      <c r="G495" s="559"/>
      <c r="H495" s="559"/>
    </row>
    <row r="496" spans="5:8">
      <c r="E496" s="559"/>
      <c r="F496" s="559"/>
      <c r="G496" s="559"/>
      <c r="H496" s="559"/>
    </row>
    <row r="497" spans="5:8">
      <c r="E497" s="559"/>
      <c r="F497" s="559"/>
      <c r="G497" s="559"/>
      <c r="H497" s="559"/>
    </row>
    <row r="498" spans="5:8">
      <c r="E498" s="559"/>
      <c r="F498" s="559"/>
      <c r="G498" s="559"/>
      <c r="H498" s="559"/>
    </row>
    <row r="499" spans="5:8">
      <c r="E499" s="559"/>
      <c r="F499" s="559"/>
      <c r="G499" s="559"/>
      <c r="H499" s="559"/>
    </row>
    <row r="500" spans="5:8">
      <c r="E500" s="559"/>
      <c r="F500" s="559"/>
      <c r="G500" s="559"/>
      <c r="H500" s="559"/>
    </row>
    <row r="501" spans="5:8">
      <c r="E501" s="559"/>
      <c r="F501" s="559"/>
      <c r="G501" s="559"/>
      <c r="H501" s="559"/>
    </row>
    <row r="502" spans="5:8">
      <c r="E502" s="559"/>
      <c r="F502" s="559"/>
      <c r="G502" s="559"/>
      <c r="H502" s="559"/>
    </row>
    <row r="503" spans="5:8">
      <c r="E503" s="559"/>
      <c r="F503" s="559"/>
      <c r="G503" s="559"/>
      <c r="H503" s="559"/>
    </row>
    <row r="504" spans="5:8">
      <c r="E504" s="559"/>
      <c r="F504" s="559"/>
      <c r="G504" s="559"/>
      <c r="H504" s="559"/>
    </row>
    <row r="505" spans="5:8">
      <c r="E505" s="559"/>
      <c r="F505" s="559"/>
      <c r="G505" s="559"/>
      <c r="H505" s="559"/>
    </row>
    <row r="506" spans="5:8">
      <c r="E506" s="559"/>
      <c r="F506" s="559"/>
      <c r="G506" s="559"/>
      <c r="H506" s="559"/>
    </row>
    <row r="507" spans="5:8">
      <c r="E507" s="559"/>
      <c r="F507" s="559"/>
      <c r="G507" s="559"/>
      <c r="H507" s="559"/>
    </row>
    <row r="508" spans="5:8">
      <c r="E508" s="559"/>
      <c r="F508" s="559"/>
      <c r="G508" s="559"/>
      <c r="H508" s="559"/>
    </row>
    <row r="509" spans="5:8">
      <c r="E509" s="559"/>
      <c r="F509" s="559"/>
      <c r="G509" s="559"/>
      <c r="H509" s="559"/>
    </row>
    <row r="510" spans="5:8">
      <c r="E510" s="559"/>
      <c r="F510" s="559"/>
      <c r="G510" s="559"/>
      <c r="H510" s="559"/>
    </row>
    <row r="511" spans="5:8">
      <c r="E511" s="559"/>
      <c r="F511" s="559"/>
      <c r="G511" s="559"/>
      <c r="H511" s="559"/>
    </row>
    <row r="512" spans="5:8">
      <c r="E512" s="559"/>
      <c r="F512" s="559"/>
      <c r="G512" s="559"/>
      <c r="H512" s="559"/>
    </row>
    <row r="513" spans="5:8">
      <c r="E513" s="559"/>
      <c r="F513" s="559"/>
      <c r="G513" s="559"/>
      <c r="H513" s="559"/>
    </row>
    <row r="514" spans="5:8">
      <c r="E514" s="559"/>
      <c r="F514" s="559"/>
      <c r="G514" s="559"/>
      <c r="H514" s="559"/>
    </row>
    <row r="515" spans="5:8">
      <c r="E515" s="559"/>
      <c r="F515" s="559"/>
      <c r="G515" s="559"/>
      <c r="H515" s="559"/>
    </row>
    <row r="516" spans="5:8">
      <c r="E516" s="559"/>
      <c r="F516" s="559"/>
      <c r="G516" s="559"/>
      <c r="H516" s="559"/>
    </row>
    <row r="517" spans="5:8">
      <c r="E517" s="559"/>
      <c r="F517" s="559"/>
      <c r="G517" s="559"/>
      <c r="H517" s="559"/>
    </row>
    <row r="518" spans="5:8">
      <c r="E518" s="559"/>
      <c r="F518" s="559"/>
      <c r="G518" s="559"/>
      <c r="H518" s="559"/>
    </row>
    <row r="519" spans="5:8">
      <c r="E519" s="559"/>
      <c r="F519" s="559"/>
      <c r="G519" s="559"/>
      <c r="H519" s="559"/>
    </row>
    <row r="520" spans="5:8">
      <c r="E520" s="559"/>
      <c r="F520" s="559"/>
      <c r="G520" s="559"/>
      <c r="H520" s="559"/>
    </row>
    <row r="521" spans="5:8">
      <c r="E521" s="559"/>
      <c r="F521" s="559"/>
      <c r="G521" s="559"/>
      <c r="H521" s="559"/>
    </row>
    <row r="522" spans="5:8">
      <c r="E522" s="559"/>
      <c r="F522" s="559"/>
      <c r="G522" s="559"/>
      <c r="H522" s="559"/>
    </row>
    <row r="523" spans="5:8">
      <c r="E523" s="559"/>
      <c r="F523" s="559"/>
      <c r="G523" s="559"/>
      <c r="H523" s="559"/>
    </row>
    <row r="524" spans="5:8">
      <c r="E524" s="559"/>
      <c r="F524" s="559"/>
      <c r="G524" s="559"/>
      <c r="H524" s="559"/>
    </row>
    <row r="525" spans="5:8">
      <c r="E525" s="559"/>
      <c r="F525" s="559"/>
      <c r="G525" s="559"/>
      <c r="H525" s="559"/>
    </row>
    <row r="526" spans="5:8">
      <c r="E526" s="559"/>
      <c r="F526" s="559"/>
      <c r="G526" s="559"/>
      <c r="H526" s="559"/>
    </row>
    <row r="527" spans="5:8">
      <c r="E527" s="559"/>
      <c r="F527" s="559"/>
      <c r="G527" s="559"/>
      <c r="H527" s="559"/>
    </row>
    <row r="528" spans="5:8">
      <c r="E528" s="559"/>
      <c r="F528" s="559"/>
      <c r="G528" s="559"/>
      <c r="H528" s="559"/>
    </row>
    <row r="529" spans="5:8">
      <c r="E529" s="559"/>
      <c r="F529" s="559"/>
      <c r="G529" s="559"/>
      <c r="H529" s="559"/>
    </row>
    <row r="530" spans="5:8">
      <c r="E530" s="559"/>
      <c r="F530" s="559"/>
      <c r="G530" s="559"/>
      <c r="H530" s="559"/>
    </row>
    <row r="531" spans="5:8">
      <c r="E531" s="559"/>
      <c r="F531" s="559"/>
      <c r="G531" s="559"/>
      <c r="H531" s="559"/>
    </row>
    <row r="532" spans="5:8">
      <c r="E532" s="559"/>
      <c r="F532" s="559"/>
      <c r="G532" s="559"/>
      <c r="H532" s="559"/>
    </row>
    <row r="533" spans="5:8">
      <c r="E533" s="559"/>
      <c r="F533" s="559"/>
      <c r="G533" s="559"/>
      <c r="H533" s="559"/>
    </row>
    <row r="534" spans="5:8">
      <c r="E534" s="559"/>
      <c r="F534" s="559"/>
      <c r="G534" s="559"/>
      <c r="H534" s="559"/>
    </row>
    <row r="535" spans="5:8">
      <c r="E535" s="559"/>
      <c r="F535" s="559"/>
      <c r="G535" s="559"/>
      <c r="H535" s="559"/>
    </row>
    <row r="536" spans="5:8">
      <c r="E536" s="559"/>
      <c r="F536" s="559"/>
      <c r="G536" s="559"/>
      <c r="H536" s="559"/>
    </row>
    <row r="537" spans="5:8">
      <c r="E537" s="559"/>
      <c r="F537" s="559"/>
      <c r="G537" s="559"/>
      <c r="H537" s="559"/>
    </row>
    <row r="538" spans="5:8">
      <c r="E538" s="559"/>
      <c r="F538" s="559"/>
      <c r="G538" s="559"/>
      <c r="H538" s="559"/>
    </row>
    <row r="539" spans="5:8">
      <c r="E539" s="559"/>
      <c r="F539" s="559"/>
      <c r="G539" s="559"/>
      <c r="H539" s="559"/>
    </row>
    <row r="540" spans="5:8">
      <c r="E540" s="559"/>
      <c r="F540" s="559"/>
      <c r="G540" s="559"/>
      <c r="H540" s="559"/>
    </row>
    <row r="541" spans="5:8">
      <c r="E541" s="559"/>
      <c r="F541" s="559"/>
      <c r="G541" s="559"/>
      <c r="H541" s="559"/>
    </row>
    <row r="542" spans="5:8">
      <c r="E542" s="559"/>
      <c r="F542" s="559"/>
      <c r="G542" s="559"/>
      <c r="H542" s="559"/>
    </row>
    <row r="543" spans="5:8">
      <c r="E543" s="559"/>
      <c r="F543" s="559"/>
      <c r="G543" s="559"/>
      <c r="H543" s="559"/>
    </row>
    <row r="544" spans="5:8">
      <c r="E544" s="559"/>
      <c r="F544" s="559"/>
      <c r="G544" s="559"/>
      <c r="H544" s="559"/>
    </row>
    <row r="545" spans="5:8">
      <c r="E545" s="559"/>
      <c r="F545" s="559"/>
      <c r="G545" s="559"/>
      <c r="H545" s="559"/>
    </row>
    <row r="546" spans="5:8">
      <c r="E546" s="559"/>
      <c r="F546" s="559"/>
      <c r="G546" s="559"/>
      <c r="H546" s="559"/>
    </row>
    <row r="547" spans="5:8">
      <c r="E547" s="559"/>
      <c r="F547" s="559"/>
      <c r="G547" s="559"/>
      <c r="H547" s="559"/>
    </row>
    <row r="548" spans="5:8">
      <c r="E548" s="559"/>
      <c r="F548" s="559"/>
      <c r="G548" s="559"/>
      <c r="H548" s="559"/>
    </row>
    <row r="549" spans="5:8">
      <c r="E549" s="559"/>
      <c r="F549" s="559"/>
      <c r="G549" s="559"/>
      <c r="H549" s="559"/>
    </row>
    <row r="550" spans="5:8">
      <c r="E550" s="559"/>
      <c r="F550" s="559"/>
      <c r="G550" s="559"/>
      <c r="H550" s="559"/>
    </row>
    <row r="551" spans="5:8">
      <c r="E551" s="559"/>
      <c r="F551" s="559"/>
      <c r="G551" s="559"/>
      <c r="H551" s="559"/>
    </row>
    <row r="552" spans="5:8">
      <c r="E552" s="559"/>
      <c r="F552" s="559"/>
      <c r="G552" s="559"/>
      <c r="H552" s="559"/>
    </row>
    <row r="553" spans="5:8">
      <c r="E553" s="559"/>
      <c r="F553" s="559"/>
      <c r="G553" s="559"/>
      <c r="H553" s="559"/>
    </row>
    <row r="554" spans="5:8">
      <c r="E554" s="559"/>
      <c r="F554" s="559"/>
      <c r="G554" s="559"/>
      <c r="H554" s="559"/>
    </row>
    <row r="555" spans="5:8">
      <c r="E555" s="559"/>
      <c r="F555" s="559"/>
      <c r="G555" s="559"/>
      <c r="H555" s="559"/>
    </row>
    <row r="556" spans="5:8">
      <c r="E556" s="559"/>
      <c r="F556" s="559"/>
      <c r="G556" s="559"/>
      <c r="H556" s="559"/>
    </row>
    <row r="557" spans="5:8">
      <c r="E557" s="559"/>
      <c r="F557" s="559"/>
      <c r="G557" s="559"/>
      <c r="H557" s="559"/>
    </row>
    <row r="558" spans="5:8">
      <c r="E558" s="559"/>
      <c r="F558" s="559"/>
      <c r="G558" s="559"/>
      <c r="H558" s="559"/>
    </row>
    <row r="559" spans="5:8">
      <c r="E559" s="559"/>
      <c r="F559" s="559"/>
      <c r="G559" s="559"/>
      <c r="H559" s="559"/>
    </row>
    <row r="560" spans="5:8">
      <c r="E560" s="559"/>
      <c r="F560" s="559"/>
      <c r="G560" s="559"/>
      <c r="H560" s="559"/>
    </row>
    <row r="561" spans="5:8">
      <c r="E561" s="559"/>
      <c r="F561" s="559"/>
      <c r="G561" s="559"/>
      <c r="H561" s="559"/>
    </row>
    <row r="562" spans="5:8">
      <c r="E562" s="559"/>
      <c r="F562" s="559"/>
      <c r="G562" s="559"/>
      <c r="H562" s="559"/>
    </row>
    <row r="563" spans="5:8">
      <c r="E563" s="559"/>
      <c r="F563" s="559"/>
      <c r="G563" s="559"/>
      <c r="H563" s="559"/>
    </row>
    <row r="564" spans="5:8">
      <c r="E564" s="559"/>
      <c r="F564" s="559"/>
      <c r="G564" s="559"/>
      <c r="H564" s="559"/>
    </row>
    <row r="565" spans="5:8">
      <c r="E565" s="559"/>
      <c r="F565" s="559"/>
      <c r="G565" s="559"/>
      <c r="H565" s="559"/>
    </row>
    <row r="566" spans="5:8">
      <c r="E566" s="559"/>
      <c r="F566" s="559"/>
      <c r="G566" s="559"/>
      <c r="H566" s="559"/>
    </row>
    <row r="567" spans="5:8">
      <c r="E567" s="559"/>
      <c r="F567" s="559"/>
      <c r="G567" s="559"/>
      <c r="H567" s="559"/>
    </row>
    <row r="568" spans="5:8">
      <c r="E568" s="559"/>
      <c r="F568" s="559"/>
      <c r="G568" s="559"/>
      <c r="H568" s="559"/>
    </row>
    <row r="569" spans="5:8">
      <c r="E569" s="559"/>
      <c r="F569" s="559"/>
      <c r="G569" s="559"/>
      <c r="H569" s="559"/>
    </row>
    <row r="570" spans="5:8">
      <c r="E570" s="559"/>
      <c r="F570" s="559"/>
      <c r="G570" s="559"/>
      <c r="H570" s="559"/>
    </row>
    <row r="571" spans="5:8">
      <c r="E571" s="559"/>
      <c r="F571" s="559"/>
      <c r="G571" s="559"/>
      <c r="H571" s="559"/>
    </row>
    <row r="572" spans="5:8">
      <c r="E572" s="559"/>
      <c r="F572" s="559"/>
      <c r="G572" s="559"/>
      <c r="H572" s="559"/>
    </row>
    <row r="573" spans="5:8">
      <c r="E573" s="559"/>
      <c r="F573" s="559"/>
      <c r="G573" s="559"/>
      <c r="H573" s="559"/>
    </row>
    <row r="574" spans="5:8">
      <c r="E574" s="559"/>
      <c r="F574" s="559"/>
      <c r="G574" s="559"/>
      <c r="H574" s="559"/>
    </row>
    <row r="575" spans="5:8">
      <c r="E575" s="559"/>
      <c r="F575" s="559"/>
      <c r="G575" s="559"/>
      <c r="H575" s="559"/>
    </row>
    <row r="576" spans="5:8">
      <c r="E576" s="559"/>
      <c r="F576" s="559"/>
      <c r="G576" s="559"/>
      <c r="H576" s="559"/>
    </row>
    <row r="577" spans="5:8">
      <c r="E577" s="559"/>
      <c r="F577" s="559"/>
      <c r="G577" s="559"/>
      <c r="H577" s="559"/>
    </row>
    <row r="578" spans="5:8">
      <c r="E578" s="559"/>
      <c r="F578" s="559"/>
      <c r="G578" s="559"/>
      <c r="H578" s="559"/>
    </row>
    <row r="579" spans="5:8">
      <c r="E579" s="559"/>
      <c r="F579" s="559"/>
      <c r="G579" s="559"/>
      <c r="H579" s="559"/>
    </row>
    <row r="580" spans="5:8">
      <c r="E580" s="559"/>
      <c r="F580" s="559"/>
      <c r="G580" s="559"/>
      <c r="H580" s="559"/>
    </row>
    <row r="581" spans="5:8">
      <c r="E581" s="559"/>
      <c r="F581" s="559"/>
      <c r="G581" s="559"/>
      <c r="H581" s="559"/>
    </row>
    <row r="582" spans="5:8">
      <c r="E582" s="559"/>
      <c r="F582" s="559"/>
      <c r="G582" s="559"/>
      <c r="H582" s="559"/>
    </row>
    <row r="583" spans="5:8">
      <c r="E583" s="559"/>
      <c r="F583" s="559"/>
      <c r="G583" s="559"/>
      <c r="H583" s="559"/>
    </row>
    <row r="584" spans="5:8">
      <c r="E584" s="559"/>
      <c r="F584" s="559"/>
      <c r="G584" s="559"/>
      <c r="H584" s="559"/>
    </row>
    <row r="585" spans="5:8">
      <c r="E585" s="559"/>
      <c r="F585" s="559"/>
      <c r="G585" s="559"/>
      <c r="H585" s="559"/>
    </row>
    <row r="586" spans="5:8">
      <c r="E586" s="559"/>
      <c r="F586" s="559"/>
      <c r="G586" s="559"/>
      <c r="H586" s="559"/>
    </row>
    <row r="587" spans="5:8">
      <c r="E587" s="559"/>
      <c r="F587" s="559"/>
      <c r="G587" s="559"/>
      <c r="H587" s="559"/>
    </row>
    <row r="588" spans="5:8">
      <c r="E588" s="559"/>
      <c r="F588" s="559"/>
      <c r="G588" s="559"/>
      <c r="H588" s="559"/>
    </row>
    <row r="589" spans="5:8">
      <c r="E589" s="559"/>
      <c r="F589" s="559"/>
      <c r="G589" s="559"/>
      <c r="H589" s="559"/>
    </row>
    <row r="590" spans="5:8">
      <c r="E590" s="559"/>
      <c r="F590" s="559"/>
      <c r="G590" s="559"/>
      <c r="H590" s="559"/>
    </row>
    <row r="591" spans="5:8">
      <c r="E591" s="559"/>
      <c r="F591" s="559"/>
      <c r="G591" s="559"/>
      <c r="H591" s="559"/>
    </row>
    <row r="592" spans="5:8">
      <c r="E592" s="559"/>
      <c r="F592" s="559"/>
      <c r="G592" s="559"/>
      <c r="H592" s="559"/>
    </row>
    <row r="593" spans="5:8">
      <c r="E593" s="559"/>
      <c r="F593" s="559"/>
      <c r="G593" s="559"/>
      <c r="H593" s="559"/>
    </row>
    <row r="594" spans="5:8">
      <c r="E594" s="559"/>
      <c r="F594" s="559"/>
      <c r="G594" s="559"/>
      <c r="H594" s="559"/>
    </row>
    <row r="595" spans="5:8">
      <c r="E595" s="559"/>
      <c r="F595" s="559"/>
      <c r="G595" s="559"/>
      <c r="H595" s="559"/>
    </row>
    <row r="596" spans="5:8">
      <c r="E596" s="559"/>
      <c r="F596" s="559"/>
      <c r="G596" s="559"/>
      <c r="H596" s="559"/>
    </row>
    <row r="597" spans="5:8">
      <c r="E597" s="559"/>
      <c r="F597" s="559"/>
      <c r="G597" s="559"/>
      <c r="H597" s="559"/>
    </row>
    <row r="598" spans="5:8">
      <c r="E598" s="559"/>
      <c r="F598" s="559"/>
      <c r="G598" s="559"/>
      <c r="H598" s="559"/>
    </row>
    <row r="599" spans="5:8">
      <c r="E599" s="559"/>
      <c r="F599" s="559"/>
      <c r="G599" s="559"/>
      <c r="H599" s="559"/>
    </row>
    <row r="600" spans="5:8">
      <c r="E600" s="559"/>
      <c r="F600" s="559"/>
      <c r="G600" s="559"/>
      <c r="H600" s="559"/>
    </row>
    <row r="601" spans="5:8">
      <c r="E601" s="559"/>
      <c r="F601" s="559"/>
      <c r="G601" s="559"/>
      <c r="H601" s="559"/>
    </row>
    <row r="602" spans="5:8">
      <c r="E602" s="559"/>
      <c r="F602" s="559"/>
      <c r="G602" s="559"/>
      <c r="H602" s="559"/>
    </row>
    <row r="603" spans="5:8">
      <c r="E603" s="559"/>
      <c r="F603" s="559"/>
      <c r="G603" s="559"/>
      <c r="H603" s="559"/>
    </row>
    <row r="604" spans="5:8">
      <c r="E604" s="559"/>
      <c r="F604" s="559"/>
      <c r="G604" s="559"/>
      <c r="H604" s="559"/>
    </row>
    <row r="605" spans="5:8">
      <c r="E605" s="559"/>
      <c r="F605" s="559"/>
      <c r="G605" s="559"/>
      <c r="H605" s="559"/>
    </row>
    <row r="606" spans="5:8">
      <c r="E606" s="559"/>
      <c r="F606" s="559"/>
      <c r="G606" s="559"/>
      <c r="H606" s="559"/>
    </row>
    <row r="607" spans="5:8">
      <c r="E607" s="559"/>
      <c r="F607" s="559"/>
      <c r="G607" s="559"/>
      <c r="H607" s="559"/>
    </row>
    <row r="608" spans="5:8">
      <c r="E608" s="559"/>
      <c r="F608" s="559"/>
      <c r="G608" s="559"/>
      <c r="H608" s="559"/>
    </row>
    <row r="609" spans="5:8">
      <c r="E609" s="559"/>
      <c r="F609" s="559"/>
      <c r="G609" s="559"/>
      <c r="H609" s="559"/>
    </row>
    <row r="610" spans="5:8">
      <c r="E610" s="559"/>
      <c r="F610" s="559"/>
      <c r="G610" s="559"/>
      <c r="H610" s="559"/>
    </row>
    <row r="611" spans="5:8">
      <c r="E611" s="559"/>
      <c r="F611" s="559"/>
      <c r="G611" s="559"/>
      <c r="H611" s="559"/>
    </row>
    <row r="612" spans="5:8">
      <c r="E612" s="559"/>
      <c r="F612" s="559"/>
      <c r="G612" s="559"/>
      <c r="H612" s="559"/>
    </row>
    <row r="613" spans="5:8">
      <c r="E613" s="559"/>
      <c r="F613" s="559"/>
      <c r="G613" s="559"/>
      <c r="H613" s="559"/>
    </row>
    <row r="614" spans="5:8">
      <c r="E614" s="559"/>
      <c r="F614" s="559"/>
      <c r="G614" s="559"/>
      <c r="H614" s="559"/>
    </row>
    <row r="615" spans="5:8">
      <c r="E615" s="559"/>
      <c r="F615" s="559"/>
      <c r="G615" s="559"/>
      <c r="H615" s="559"/>
    </row>
    <row r="616" spans="5:8">
      <c r="E616" s="559"/>
      <c r="F616" s="559"/>
      <c r="G616" s="559"/>
      <c r="H616" s="559"/>
    </row>
    <row r="617" spans="5:8">
      <c r="E617" s="559"/>
      <c r="F617" s="559"/>
      <c r="G617" s="559"/>
      <c r="H617" s="559"/>
    </row>
    <row r="618" spans="5:8">
      <c r="E618" s="559"/>
      <c r="F618" s="559"/>
      <c r="G618" s="559"/>
      <c r="H618" s="559"/>
    </row>
    <row r="619" spans="5:8">
      <c r="E619" s="559"/>
      <c r="F619" s="559"/>
      <c r="G619" s="559"/>
      <c r="H619" s="559"/>
    </row>
    <row r="620" spans="5:8">
      <c r="E620" s="559"/>
      <c r="F620" s="559"/>
      <c r="G620" s="559"/>
      <c r="H620" s="559"/>
    </row>
    <row r="621" spans="5:8">
      <c r="E621" s="559"/>
      <c r="F621" s="559"/>
      <c r="G621" s="559"/>
      <c r="H621" s="559"/>
    </row>
    <row r="622" spans="5:8">
      <c r="E622" s="559"/>
      <c r="F622" s="559"/>
      <c r="G622" s="559"/>
      <c r="H622" s="559"/>
    </row>
    <row r="623" spans="5:8">
      <c r="E623" s="559"/>
      <c r="F623" s="559"/>
      <c r="G623" s="559"/>
      <c r="H623" s="559"/>
    </row>
    <row r="624" spans="5:8">
      <c r="E624" s="559"/>
      <c r="F624" s="559"/>
      <c r="G624" s="559"/>
      <c r="H624" s="559"/>
    </row>
    <row r="625" spans="5:8">
      <c r="E625" s="559"/>
      <c r="F625" s="559"/>
      <c r="G625" s="559"/>
      <c r="H625" s="559"/>
    </row>
    <row r="626" spans="5:8">
      <c r="E626" s="559"/>
      <c r="F626" s="559"/>
      <c r="G626" s="559"/>
      <c r="H626" s="559"/>
    </row>
    <row r="627" spans="5:8">
      <c r="E627" s="559"/>
      <c r="F627" s="559"/>
      <c r="G627" s="559"/>
      <c r="H627" s="559"/>
    </row>
    <row r="628" spans="5:8">
      <c r="E628" s="559"/>
      <c r="F628" s="559"/>
      <c r="G628" s="559"/>
      <c r="H628" s="559"/>
    </row>
    <row r="629" spans="5:8">
      <c r="E629" s="559"/>
      <c r="F629" s="559"/>
      <c r="G629" s="559"/>
      <c r="H629" s="559"/>
    </row>
    <row r="630" spans="5:8">
      <c r="E630" s="559"/>
      <c r="F630" s="559"/>
      <c r="G630" s="559"/>
      <c r="H630" s="559"/>
    </row>
    <row r="631" spans="5:8">
      <c r="E631" s="559"/>
      <c r="F631" s="559"/>
      <c r="G631" s="559"/>
      <c r="H631" s="559"/>
    </row>
    <row r="632" spans="5:8">
      <c r="E632" s="559"/>
      <c r="F632" s="559"/>
      <c r="G632" s="559"/>
      <c r="H632" s="559"/>
    </row>
    <row r="633" spans="5:8">
      <c r="E633" s="559"/>
      <c r="F633" s="559"/>
      <c r="G633" s="559"/>
      <c r="H633" s="559"/>
    </row>
    <row r="634" spans="5:8">
      <c r="E634" s="559"/>
      <c r="F634" s="559"/>
      <c r="G634" s="559"/>
      <c r="H634" s="559"/>
    </row>
    <row r="635" spans="5:8">
      <c r="E635" s="559"/>
      <c r="F635" s="559"/>
      <c r="G635" s="559"/>
      <c r="H635" s="559"/>
    </row>
    <row r="636" spans="5:8">
      <c r="E636" s="559"/>
      <c r="F636" s="559"/>
      <c r="G636" s="559"/>
      <c r="H636" s="559"/>
    </row>
    <row r="637" spans="5:8">
      <c r="E637" s="559"/>
      <c r="F637" s="559"/>
      <c r="G637" s="559"/>
      <c r="H637" s="559"/>
    </row>
    <row r="638" spans="5:8">
      <c r="E638" s="559"/>
      <c r="F638" s="559"/>
      <c r="G638" s="559"/>
      <c r="H638" s="559"/>
    </row>
    <row r="639" spans="5:8">
      <c r="E639" s="559"/>
      <c r="F639" s="559"/>
      <c r="G639" s="559"/>
      <c r="H639" s="559"/>
    </row>
    <row r="640" spans="5:8">
      <c r="E640" s="559"/>
      <c r="F640" s="559"/>
      <c r="G640" s="559"/>
      <c r="H640" s="559"/>
    </row>
    <row r="641" spans="5:8">
      <c r="E641" s="559"/>
      <c r="F641" s="559"/>
      <c r="G641" s="559"/>
      <c r="H641" s="559"/>
    </row>
    <row r="642" spans="5:8">
      <c r="E642" s="559"/>
      <c r="F642" s="559"/>
      <c r="G642" s="559"/>
      <c r="H642" s="559"/>
    </row>
    <row r="643" spans="5:8">
      <c r="E643" s="559"/>
      <c r="F643" s="559"/>
      <c r="G643" s="559"/>
      <c r="H643" s="559"/>
    </row>
    <row r="644" spans="5:8">
      <c r="E644" s="559"/>
      <c r="F644" s="559"/>
      <c r="G644" s="559"/>
      <c r="H644" s="559"/>
    </row>
    <row r="645" spans="5:8">
      <c r="E645" s="559"/>
      <c r="F645" s="559"/>
      <c r="G645" s="559"/>
      <c r="H645" s="559"/>
    </row>
    <row r="646" spans="5:8">
      <c r="E646" s="559"/>
      <c r="F646" s="559"/>
      <c r="G646" s="559"/>
      <c r="H646" s="559"/>
    </row>
    <row r="647" spans="5:8">
      <c r="E647" s="559"/>
      <c r="F647" s="559"/>
      <c r="G647" s="559"/>
      <c r="H647" s="559"/>
    </row>
    <row r="648" spans="5:8">
      <c r="E648" s="559"/>
      <c r="F648" s="559"/>
      <c r="G648" s="559"/>
      <c r="H648" s="559"/>
    </row>
    <row r="649" spans="5:8">
      <c r="E649" s="559"/>
      <c r="F649" s="559"/>
      <c r="G649" s="559"/>
      <c r="H649" s="559"/>
    </row>
    <row r="650" spans="5:8">
      <c r="E650" s="559"/>
      <c r="F650" s="559"/>
      <c r="G650" s="559"/>
      <c r="H650" s="559"/>
    </row>
    <row r="651" spans="5:8">
      <c r="E651" s="559"/>
      <c r="F651" s="559"/>
      <c r="G651" s="559"/>
      <c r="H651" s="559"/>
    </row>
    <row r="652" spans="5:8">
      <c r="E652" s="559"/>
      <c r="F652" s="559"/>
      <c r="G652" s="559"/>
      <c r="H652" s="559"/>
    </row>
    <row r="653" spans="5:8">
      <c r="E653" s="559"/>
      <c r="F653" s="559"/>
      <c r="G653" s="559"/>
      <c r="H653" s="559"/>
    </row>
    <row r="654" spans="5:8">
      <c r="E654" s="559"/>
      <c r="F654" s="559"/>
      <c r="G654" s="559"/>
      <c r="H654" s="559"/>
    </row>
    <row r="655" spans="5:8">
      <c r="E655" s="559"/>
      <c r="F655" s="559"/>
      <c r="G655" s="559"/>
      <c r="H655" s="559"/>
    </row>
    <row r="656" spans="5:8">
      <c r="E656" s="559"/>
      <c r="F656" s="559"/>
      <c r="G656" s="559"/>
      <c r="H656" s="559"/>
    </row>
    <row r="657" spans="5:8">
      <c r="E657" s="559"/>
      <c r="F657" s="559"/>
      <c r="G657" s="559"/>
      <c r="H657" s="559"/>
    </row>
    <row r="658" spans="5:8">
      <c r="E658" s="559"/>
      <c r="F658" s="559"/>
      <c r="G658" s="559"/>
      <c r="H658" s="559"/>
    </row>
    <row r="659" spans="5:8">
      <c r="E659" s="559"/>
      <c r="F659" s="559"/>
      <c r="G659" s="559"/>
      <c r="H659" s="559"/>
    </row>
    <row r="660" spans="5:8">
      <c r="E660" s="559"/>
      <c r="F660" s="559"/>
      <c r="G660" s="559"/>
      <c r="H660" s="559"/>
    </row>
    <row r="661" spans="5:8">
      <c r="E661" s="559"/>
      <c r="F661" s="559"/>
      <c r="G661" s="559"/>
      <c r="H661" s="559"/>
    </row>
    <row r="662" spans="5:8">
      <c r="E662" s="559"/>
      <c r="F662" s="559"/>
      <c r="G662" s="559"/>
      <c r="H662" s="559"/>
    </row>
    <row r="663" spans="5:8">
      <c r="E663" s="559"/>
      <c r="F663" s="559"/>
      <c r="G663" s="559"/>
      <c r="H663" s="559"/>
    </row>
    <row r="664" spans="5:8">
      <c r="E664" s="559"/>
      <c r="F664" s="559"/>
      <c r="G664" s="559"/>
      <c r="H664" s="559"/>
    </row>
    <row r="665" spans="5:8">
      <c r="E665" s="559"/>
      <c r="F665" s="559"/>
      <c r="G665" s="559"/>
      <c r="H665" s="559"/>
    </row>
    <row r="666" spans="5:8">
      <c r="E666" s="559"/>
      <c r="F666" s="559"/>
      <c r="G666" s="559"/>
      <c r="H666" s="559"/>
    </row>
    <row r="667" spans="5:8">
      <c r="E667" s="559"/>
      <c r="F667" s="559"/>
      <c r="G667" s="559"/>
      <c r="H667" s="559"/>
    </row>
    <row r="668" spans="5:8">
      <c r="E668" s="559"/>
      <c r="F668" s="559"/>
      <c r="G668" s="559"/>
      <c r="H668" s="559"/>
    </row>
    <row r="669" spans="5:8">
      <c r="E669" s="559"/>
      <c r="F669" s="559"/>
      <c r="G669" s="559"/>
      <c r="H669" s="559"/>
    </row>
    <row r="670" spans="5:8">
      <c r="E670" s="559"/>
      <c r="F670" s="559"/>
      <c r="G670" s="559"/>
      <c r="H670" s="559"/>
    </row>
    <row r="671" spans="5:8">
      <c r="E671" s="559"/>
      <c r="F671" s="559"/>
      <c r="G671" s="559"/>
      <c r="H671" s="559"/>
    </row>
    <row r="672" spans="5:8">
      <c r="E672" s="559"/>
      <c r="F672" s="559"/>
      <c r="G672" s="559"/>
      <c r="H672" s="559"/>
    </row>
    <row r="673" spans="5:8">
      <c r="E673" s="559"/>
      <c r="F673" s="559"/>
      <c r="G673" s="559"/>
      <c r="H673" s="559"/>
    </row>
    <row r="674" spans="5:8">
      <c r="E674" s="559"/>
      <c r="F674" s="559"/>
      <c r="G674" s="559"/>
      <c r="H674" s="559"/>
    </row>
    <row r="675" spans="5:8">
      <c r="E675" s="559"/>
      <c r="F675" s="559"/>
      <c r="G675" s="559"/>
      <c r="H675" s="559"/>
    </row>
    <row r="676" spans="5:8">
      <c r="E676" s="559"/>
      <c r="F676" s="559"/>
      <c r="G676" s="559"/>
      <c r="H676" s="559"/>
    </row>
    <row r="677" spans="5:8">
      <c r="E677" s="559"/>
      <c r="F677" s="559"/>
      <c r="G677" s="559"/>
      <c r="H677" s="559"/>
    </row>
    <row r="678" spans="5:8">
      <c r="E678" s="559"/>
      <c r="F678" s="559"/>
      <c r="G678" s="559"/>
      <c r="H678" s="559"/>
    </row>
    <row r="679" spans="5:8">
      <c r="E679" s="559"/>
      <c r="F679" s="559"/>
      <c r="G679" s="559"/>
      <c r="H679" s="559"/>
    </row>
    <row r="680" spans="5:8">
      <c r="E680" s="559"/>
      <c r="F680" s="559"/>
      <c r="G680" s="559"/>
      <c r="H680" s="559"/>
    </row>
    <row r="681" spans="5:8">
      <c r="E681" s="559"/>
      <c r="F681" s="559"/>
      <c r="G681" s="559"/>
      <c r="H681" s="559"/>
    </row>
    <row r="682" spans="5:8">
      <c r="E682" s="559"/>
      <c r="F682" s="559"/>
      <c r="G682" s="559"/>
      <c r="H682" s="559"/>
    </row>
    <row r="683" spans="5:8">
      <c r="E683" s="559"/>
      <c r="F683" s="559"/>
      <c r="G683" s="559"/>
      <c r="H683" s="559"/>
    </row>
    <row r="684" spans="5:8">
      <c r="E684" s="559"/>
      <c r="F684" s="559"/>
      <c r="G684" s="559"/>
      <c r="H684" s="559"/>
    </row>
    <row r="685" spans="5:8">
      <c r="E685" s="559"/>
      <c r="F685" s="559"/>
      <c r="G685" s="559"/>
      <c r="H685" s="559"/>
    </row>
    <row r="686" spans="5:8">
      <c r="E686" s="559"/>
      <c r="F686" s="559"/>
      <c r="G686" s="559"/>
      <c r="H686" s="559"/>
    </row>
    <row r="687" spans="5:8">
      <c r="E687" s="559"/>
      <c r="F687" s="559"/>
      <c r="G687" s="559"/>
      <c r="H687" s="559"/>
    </row>
    <row r="688" spans="5:8">
      <c r="E688" s="559"/>
      <c r="F688" s="559"/>
      <c r="G688" s="559"/>
      <c r="H688" s="559"/>
    </row>
    <row r="689" spans="5:8">
      <c r="E689" s="559"/>
      <c r="F689" s="559"/>
      <c r="G689" s="559"/>
      <c r="H689" s="559"/>
    </row>
    <row r="690" spans="5:8">
      <c r="E690" s="559"/>
      <c r="F690" s="559"/>
      <c r="G690" s="559"/>
      <c r="H690" s="559"/>
    </row>
    <row r="691" spans="5:8">
      <c r="E691" s="559"/>
      <c r="F691" s="559"/>
      <c r="G691" s="559"/>
      <c r="H691" s="559"/>
    </row>
    <row r="692" spans="5:8">
      <c r="E692" s="559"/>
      <c r="F692" s="559"/>
      <c r="G692" s="559"/>
      <c r="H692" s="559"/>
    </row>
    <row r="693" spans="5:8">
      <c r="E693" s="559"/>
      <c r="F693" s="559"/>
      <c r="G693" s="559"/>
      <c r="H693" s="559"/>
    </row>
    <row r="694" spans="5:8">
      <c r="E694" s="559"/>
      <c r="F694" s="559"/>
      <c r="G694" s="559"/>
      <c r="H694" s="559"/>
    </row>
    <row r="695" spans="5:8">
      <c r="E695" s="559"/>
      <c r="F695" s="559"/>
      <c r="G695" s="559"/>
      <c r="H695" s="559"/>
    </row>
    <row r="696" spans="5:8">
      <c r="E696" s="559"/>
      <c r="F696" s="559"/>
      <c r="G696" s="559"/>
      <c r="H696" s="559"/>
    </row>
    <row r="697" spans="5:8">
      <c r="E697" s="559"/>
      <c r="F697" s="559"/>
      <c r="G697" s="559"/>
      <c r="H697" s="559"/>
    </row>
    <row r="698" spans="5:8">
      <c r="E698" s="559"/>
      <c r="F698" s="559"/>
      <c r="G698" s="559"/>
      <c r="H698" s="559"/>
    </row>
    <row r="699" spans="5:8">
      <c r="E699" s="559"/>
      <c r="F699" s="559"/>
      <c r="G699" s="559"/>
      <c r="H699" s="559"/>
    </row>
    <row r="700" spans="5:8">
      <c r="E700" s="559"/>
      <c r="F700" s="559"/>
      <c r="G700" s="559"/>
      <c r="H700" s="559"/>
    </row>
    <row r="701" spans="5:8">
      <c r="E701" s="559"/>
      <c r="F701" s="559"/>
      <c r="G701" s="559"/>
      <c r="H701" s="559"/>
    </row>
    <row r="702" spans="5:8">
      <c r="E702" s="559"/>
      <c r="F702" s="559"/>
      <c r="G702" s="559"/>
      <c r="H702" s="559"/>
    </row>
    <row r="703" spans="5:8">
      <c r="E703" s="559"/>
      <c r="F703" s="559"/>
      <c r="G703" s="559"/>
      <c r="H703" s="559"/>
    </row>
    <row r="704" spans="5:8">
      <c r="E704" s="559"/>
      <c r="F704" s="559"/>
      <c r="G704" s="559"/>
      <c r="H704" s="559"/>
    </row>
    <row r="705" spans="5:8">
      <c r="E705" s="559"/>
      <c r="F705" s="559"/>
      <c r="G705" s="559"/>
      <c r="H705" s="559"/>
    </row>
    <row r="706" spans="5:8">
      <c r="E706" s="559"/>
      <c r="F706" s="559"/>
      <c r="G706" s="559"/>
      <c r="H706" s="559"/>
    </row>
    <row r="707" spans="5:8">
      <c r="E707" s="559"/>
      <c r="F707" s="559"/>
      <c r="G707" s="559"/>
      <c r="H707" s="559"/>
    </row>
    <row r="708" spans="5:8">
      <c r="E708" s="559"/>
      <c r="F708" s="559"/>
      <c r="G708" s="559"/>
      <c r="H708" s="559"/>
    </row>
    <row r="709" spans="5:8">
      <c r="E709" s="559"/>
      <c r="F709" s="559"/>
      <c r="G709" s="559"/>
      <c r="H709" s="559"/>
    </row>
    <row r="710" spans="5:8">
      <c r="E710" s="559"/>
      <c r="F710" s="559"/>
      <c r="G710" s="559"/>
      <c r="H710" s="559"/>
    </row>
    <row r="711" spans="5:8">
      <c r="E711" s="559"/>
      <c r="F711" s="559"/>
      <c r="G711" s="559"/>
      <c r="H711" s="559"/>
    </row>
    <row r="712" spans="5:8">
      <c r="E712" s="559"/>
      <c r="F712" s="559"/>
      <c r="G712" s="559"/>
      <c r="H712" s="559"/>
    </row>
    <row r="713" spans="5:8">
      <c r="E713" s="559"/>
      <c r="F713" s="559"/>
      <c r="G713" s="559"/>
      <c r="H713" s="559"/>
    </row>
    <row r="714" spans="5:8">
      <c r="E714" s="559"/>
      <c r="F714" s="559"/>
      <c r="G714" s="559"/>
      <c r="H714" s="559"/>
    </row>
    <row r="715" spans="5:8">
      <c r="E715" s="559"/>
      <c r="F715" s="559"/>
      <c r="G715" s="559"/>
      <c r="H715" s="559"/>
    </row>
    <row r="716" spans="5:8">
      <c r="E716" s="559"/>
      <c r="F716" s="559"/>
      <c r="G716" s="559"/>
      <c r="H716" s="559"/>
    </row>
    <row r="717" spans="5:8">
      <c r="E717" s="559"/>
      <c r="F717" s="559"/>
      <c r="G717" s="559"/>
      <c r="H717" s="559"/>
    </row>
    <row r="718" spans="5:8">
      <c r="E718" s="559"/>
      <c r="F718" s="559"/>
      <c r="G718" s="559"/>
      <c r="H718" s="559"/>
    </row>
    <row r="719" spans="5:8">
      <c r="E719" s="559"/>
      <c r="F719" s="559"/>
      <c r="G719" s="559"/>
      <c r="H719" s="559"/>
    </row>
    <row r="720" spans="5:8">
      <c r="E720" s="559"/>
      <c r="F720" s="559"/>
      <c r="G720" s="559"/>
      <c r="H720" s="559"/>
    </row>
    <row r="721" spans="5:8">
      <c r="E721" s="559"/>
      <c r="F721" s="559"/>
      <c r="G721" s="559"/>
      <c r="H721" s="559"/>
    </row>
    <row r="722" spans="5:8">
      <c r="E722" s="559"/>
      <c r="F722" s="559"/>
      <c r="G722" s="559"/>
      <c r="H722" s="559"/>
    </row>
    <row r="723" spans="5:8">
      <c r="E723" s="559"/>
      <c r="F723" s="559"/>
      <c r="G723" s="559"/>
      <c r="H723" s="559"/>
    </row>
    <row r="724" spans="5:8">
      <c r="E724" s="559"/>
      <c r="F724" s="559"/>
      <c r="G724" s="559"/>
      <c r="H724" s="559"/>
    </row>
    <row r="725" spans="5:8">
      <c r="E725" s="559"/>
      <c r="F725" s="559"/>
      <c r="G725" s="559"/>
      <c r="H725" s="559"/>
    </row>
    <row r="726" spans="5:8">
      <c r="E726" s="559"/>
      <c r="F726" s="559"/>
      <c r="G726" s="559"/>
      <c r="H726" s="559"/>
    </row>
    <row r="727" spans="5:8">
      <c r="E727" s="559"/>
      <c r="F727" s="559"/>
      <c r="G727" s="559"/>
      <c r="H727" s="559"/>
    </row>
    <row r="728" spans="5:8">
      <c r="E728" s="559"/>
      <c r="F728" s="559"/>
      <c r="G728" s="559"/>
      <c r="H728" s="559"/>
    </row>
    <row r="729" spans="5:8">
      <c r="E729" s="559"/>
      <c r="F729" s="559"/>
      <c r="G729" s="559"/>
      <c r="H729" s="559"/>
    </row>
    <row r="730" spans="5:8">
      <c r="E730" s="559"/>
      <c r="F730" s="559"/>
      <c r="G730" s="559"/>
      <c r="H730" s="559"/>
    </row>
    <row r="731" spans="5:8">
      <c r="E731" s="559"/>
      <c r="F731" s="559"/>
      <c r="G731" s="559"/>
      <c r="H731" s="559"/>
    </row>
    <row r="732" spans="5:8">
      <c r="E732" s="559"/>
      <c r="F732" s="559"/>
      <c r="G732" s="559"/>
      <c r="H732" s="559"/>
    </row>
    <row r="733" spans="5:8">
      <c r="E733" s="559"/>
      <c r="F733" s="559"/>
      <c r="G733" s="559"/>
      <c r="H733" s="559"/>
    </row>
    <row r="734" spans="5:8">
      <c r="E734" s="559"/>
      <c r="F734" s="559"/>
      <c r="G734" s="559"/>
      <c r="H734" s="559"/>
    </row>
    <row r="735" spans="5:8">
      <c r="E735" s="559"/>
      <c r="F735" s="559"/>
      <c r="G735" s="559"/>
      <c r="H735" s="559"/>
    </row>
    <row r="736" spans="5:8">
      <c r="E736" s="559"/>
      <c r="F736" s="559"/>
      <c r="G736" s="559"/>
      <c r="H736" s="559"/>
    </row>
    <row r="737" spans="5:8">
      <c r="E737" s="559"/>
      <c r="F737" s="559"/>
      <c r="G737" s="559"/>
      <c r="H737" s="559"/>
    </row>
    <row r="738" spans="5:8">
      <c r="E738" s="559"/>
      <c r="F738" s="559"/>
      <c r="G738" s="559"/>
      <c r="H738" s="559"/>
    </row>
    <row r="739" spans="5:8">
      <c r="E739" s="559"/>
      <c r="F739" s="559"/>
      <c r="G739" s="559"/>
      <c r="H739" s="559"/>
    </row>
    <row r="740" spans="5:8">
      <c r="E740" s="559"/>
      <c r="F740" s="559"/>
      <c r="G740" s="559"/>
      <c r="H740" s="559"/>
    </row>
    <row r="741" spans="5:8">
      <c r="E741" s="559"/>
      <c r="F741" s="559"/>
      <c r="G741" s="559"/>
      <c r="H741" s="559"/>
    </row>
    <row r="742" spans="5:8">
      <c r="E742" s="559"/>
      <c r="F742" s="559"/>
      <c r="G742" s="559"/>
      <c r="H742" s="559"/>
    </row>
    <row r="743" spans="5:8">
      <c r="E743" s="559"/>
      <c r="F743" s="559"/>
      <c r="G743" s="559"/>
      <c r="H743" s="559"/>
    </row>
    <row r="744" spans="5:8">
      <c r="E744" s="559"/>
      <c r="F744" s="559"/>
      <c r="G744" s="559"/>
      <c r="H744" s="559"/>
    </row>
    <row r="745" spans="5:8">
      <c r="E745" s="559"/>
      <c r="F745" s="559"/>
      <c r="G745" s="559"/>
      <c r="H745" s="559"/>
    </row>
    <row r="746" spans="5:8">
      <c r="E746" s="559"/>
      <c r="F746" s="559"/>
      <c r="G746" s="559"/>
      <c r="H746" s="559"/>
    </row>
    <row r="747" spans="5:8">
      <c r="E747" s="559"/>
      <c r="F747" s="559"/>
      <c r="G747" s="559"/>
      <c r="H747" s="559"/>
    </row>
    <row r="748" spans="5:8">
      <c r="E748" s="559"/>
      <c r="F748" s="559"/>
      <c r="G748" s="559"/>
      <c r="H748" s="559"/>
    </row>
    <row r="749" spans="5:8">
      <c r="E749" s="559"/>
      <c r="F749" s="559"/>
      <c r="G749" s="559"/>
      <c r="H749" s="559"/>
    </row>
    <row r="750" spans="5:8">
      <c r="E750" s="559"/>
      <c r="F750" s="559"/>
      <c r="G750" s="559"/>
      <c r="H750" s="559"/>
    </row>
    <row r="751" spans="5:8">
      <c r="E751" s="559"/>
      <c r="F751" s="559"/>
      <c r="G751" s="559"/>
      <c r="H751" s="559"/>
    </row>
    <row r="752" spans="5:8">
      <c r="E752" s="559"/>
      <c r="F752" s="559"/>
      <c r="G752" s="559"/>
      <c r="H752" s="559"/>
    </row>
    <row r="753" spans="5:8">
      <c r="E753" s="559"/>
      <c r="F753" s="559"/>
      <c r="G753" s="559"/>
      <c r="H753" s="559"/>
    </row>
    <row r="754" spans="5:8">
      <c r="E754" s="559"/>
      <c r="F754" s="559"/>
      <c r="G754" s="559"/>
      <c r="H754" s="559"/>
    </row>
    <row r="755" spans="5:8">
      <c r="E755" s="559"/>
      <c r="F755" s="559"/>
      <c r="G755" s="559"/>
      <c r="H755" s="559"/>
    </row>
    <row r="756" spans="5:8">
      <c r="E756" s="559"/>
      <c r="F756" s="559"/>
      <c r="G756" s="559"/>
      <c r="H756" s="559"/>
    </row>
    <row r="757" spans="5:8">
      <c r="E757" s="559"/>
      <c r="F757" s="559"/>
      <c r="G757" s="559"/>
      <c r="H757" s="559"/>
    </row>
    <row r="758" spans="5:8">
      <c r="E758" s="559"/>
      <c r="F758" s="559"/>
      <c r="G758" s="559"/>
      <c r="H758" s="559"/>
    </row>
    <row r="759" spans="5:8">
      <c r="E759" s="559"/>
      <c r="F759" s="559"/>
      <c r="G759" s="559"/>
      <c r="H759" s="559"/>
    </row>
    <row r="760" spans="5:8">
      <c r="E760" s="559"/>
      <c r="F760" s="559"/>
      <c r="G760" s="559"/>
      <c r="H760" s="559"/>
    </row>
    <row r="761" spans="5:8">
      <c r="E761" s="559"/>
      <c r="F761" s="559"/>
      <c r="G761" s="559"/>
      <c r="H761" s="559"/>
    </row>
    <row r="762" spans="5:8">
      <c r="E762" s="559"/>
      <c r="F762" s="559"/>
      <c r="G762" s="559"/>
      <c r="H762" s="559"/>
    </row>
    <row r="763" spans="5:8">
      <c r="E763" s="559"/>
      <c r="F763" s="559"/>
      <c r="G763" s="559"/>
      <c r="H763" s="559"/>
    </row>
    <row r="764" spans="5:8">
      <c r="E764" s="559"/>
      <c r="F764" s="559"/>
      <c r="G764" s="559"/>
      <c r="H764" s="559"/>
    </row>
    <row r="765" spans="5:8">
      <c r="E765" s="559"/>
      <c r="F765" s="559"/>
      <c r="G765" s="559"/>
      <c r="H765" s="559"/>
    </row>
    <row r="766" spans="5:8">
      <c r="E766" s="559"/>
      <c r="F766" s="559"/>
      <c r="G766" s="559"/>
      <c r="H766" s="559"/>
    </row>
    <row r="767" spans="5:8">
      <c r="E767" s="559"/>
      <c r="F767" s="559"/>
      <c r="G767" s="559"/>
      <c r="H767" s="559"/>
    </row>
    <row r="768" spans="5:8">
      <c r="E768" s="559"/>
      <c r="F768" s="559"/>
      <c r="G768" s="559"/>
      <c r="H768" s="559"/>
    </row>
    <row r="769" spans="5:8">
      <c r="E769" s="559"/>
      <c r="F769" s="559"/>
      <c r="G769" s="559"/>
      <c r="H769" s="559"/>
    </row>
    <row r="770" spans="5:8">
      <c r="E770" s="559"/>
      <c r="F770" s="559"/>
      <c r="G770" s="559"/>
      <c r="H770" s="559"/>
    </row>
    <row r="771" spans="5:8">
      <c r="E771" s="559"/>
      <c r="F771" s="559"/>
      <c r="G771" s="559"/>
      <c r="H771" s="559"/>
    </row>
    <row r="772" spans="5:8">
      <c r="E772" s="559"/>
      <c r="F772" s="559"/>
      <c r="G772" s="559"/>
      <c r="H772" s="559"/>
    </row>
    <row r="773" spans="5:8">
      <c r="E773" s="559"/>
      <c r="F773" s="559"/>
      <c r="G773" s="559"/>
      <c r="H773" s="559"/>
    </row>
    <row r="774" spans="5:8">
      <c r="E774" s="559"/>
      <c r="F774" s="559"/>
      <c r="G774" s="559"/>
      <c r="H774" s="559"/>
    </row>
    <row r="775" spans="5:8">
      <c r="E775" s="559"/>
      <c r="F775" s="559"/>
      <c r="G775" s="559"/>
      <c r="H775" s="559"/>
    </row>
    <row r="776" spans="5:8">
      <c r="E776" s="559"/>
      <c r="F776" s="559"/>
      <c r="G776" s="559"/>
      <c r="H776" s="559"/>
    </row>
    <row r="777" spans="5:8">
      <c r="E777" s="559"/>
      <c r="F777" s="559"/>
      <c r="G777" s="559"/>
      <c r="H777" s="559"/>
    </row>
    <row r="778" spans="5:8">
      <c r="E778" s="559"/>
      <c r="F778" s="559"/>
      <c r="G778" s="559"/>
      <c r="H778" s="559"/>
    </row>
    <row r="779" spans="5:8">
      <c r="E779" s="559"/>
      <c r="F779" s="559"/>
      <c r="G779" s="559"/>
      <c r="H779" s="559"/>
    </row>
    <row r="780" spans="5:8">
      <c r="E780" s="559"/>
      <c r="F780" s="559"/>
      <c r="G780" s="559"/>
      <c r="H780" s="559"/>
    </row>
    <row r="781" spans="5:8">
      <c r="E781" s="559"/>
      <c r="F781" s="559"/>
      <c r="G781" s="559"/>
      <c r="H781" s="559"/>
    </row>
    <row r="782" spans="5:8">
      <c r="E782" s="559"/>
      <c r="F782" s="559"/>
      <c r="G782" s="559"/>
      <c r="H782" s="559"/>
    </row>
    <row r="783" spans="5:8">
      <c r="E783" s="559"/>
      <c r="F783" s="559"/>
      <c r="G783" s="559"/>
      <c r="H783" s="559"/>
    </row>
    <row r="784" spans="5:8">
      <c r="E784" s="559"/>
      <c r="F784" s="559"/>
      <c r="G784" s="559"/>
      <c r="H784" s="559"/>
    </row>
    <row r="785" spans="5:8">
      <c r="E785" s="559"/>
      <c r="F785" s="559"/>
      <c r="G785" s="559"/>
      <c r="H785" s="559"/>
    </row>
    <row r="786" spans="5:8">
      <c r="E786" s="559"/>
      <c r="F786" s="559"/>
      <c r="G786" s="559"/>
      <c r="H786" s="559"/>
    </row>
    <row r="787" spans="5:8">
      <c r="E787" s="559"/>
      <c r="F787" s="559"/>
      <c r="G787" s="559"/>
      <c r="H787" s="559"/>
    </row>
    <row r="788" spans="5:8">
      <c r="E788" s="559"/>
      <c r="F788" s="559"/>
      <c r="G788" s="559"/>
      <c r="H788" s="559"/>
    </row>
    <row r="789" spans="5:8">
      <c r="E789" s="559"/>
      <c r="F789" s="559"/>
      <c r="G789" s="559"/>
      <c r="H789" s="559"/>
    </row>
    <row r="790" spans="5:8">
      <c r="E790" s="559"/>
      <c r="F790" s="559"/>
      <c r="G790" s="559"/>
      <c r="H790" s="559"/>
    </row>
    <row r="791" spans="5:8">
      <c r="E791" s="559"/>
      <c r="F791" s="559"/>
      <c r="G791" s="559"/>
      <c r="H791" s="559"/>
    </row>
    <row r="792" spans="5:8">
      <c r="E792" s="559"/>
      <c r="F792" s="559"/>
      <c r="G792" s="559"/>
      <c r="H792" s="559"/>
    </row>
    <row r="793" spans="5:8">
      <c r="E793" s="559"/>
      <c r="F793" s="559"/>
      <c r="G793" s="559"/>
      <c r="H793" s="559"/>
    </row>
    <row r="794" spans="5:8">
      <c r="E794" s="559"/>
      <c r="F794" s="559"/>
      <c r="G794" s="559"/>
      <c r="H794" s="559"/>
    </row>
    <row r="795" spans="5:8">
      <c r="E795" s="559"/>
      <c r="F795" s="559"/>
      <c r="G795" s="559"/>
      <c r="H795" s="559"/>
    </row>
    <row r="796" spans="5:8">
      <c r="E796" s="559"/>
      <c r="F796" s="559"/>
      <c r="G796" s="559"/>
      <c r="H796" s="559"/>
    </row>
    <row r="797" spans="5:8">
      <c r="E797" s="559"/>
      <c r="F797" s="559"/>
      <c r="G797" s="559"/>
      <c r="H797" s="559"/>
    </row>
    <row r="798" spans="5:8">
      <c r="E798" s="559"/>
      <c r="F798" s="559"/>
      <c r="G798" s="559"/>
      <c r="H798" s="559"/>
    </row>
    <row r="799" spans="5:8">
      <c r="E799" s="559"/>
      <c r="F799" s="559"/>
      <c r="G799" s="559"/>
      <c r="H799" s="559"/>
    </row>
    <row r="800" spans="5:8">
      <c r="E800" s="559"/>
      <c r="F800" s="559"/>
      <c r="G800" s="559"/>
      <c r="H800" s="559"/>
    </row>
    <row r="801" spans="5:8">
      <c r="E801" s="559"/>
      <c r="F801" s="559"/>
      <c r="G801" s="559"/>
      <c r="H801" s="559"/>
    </row>
    <row r="802" spans="5:8">
      <c r="E802" s="559"/>
      <c r="F802" s="559"/>
      <c r="G802" s="559"/>
      <c r="H802" s="559"/>
    </row>
    <row r="803" spans="5:8">
      <c r="E803" s="559"/>
      <c r="F803" s="559"/>
      <c r="G803" s="559"/>
      <c r="H803" s="559"/>
    </row>
    <row r="804" spans="5:8">
      <c r="E804" s="559"/>
      <c r="F804" s="559"/>
      <c r="G804" s="559"/>
      <c r="H804" s="559"/>
    </row>
    <row r="805" spans="5:8">
      <c r="E805" s="559"/>
      <c r="F805" s="559"/>
      <c r="G805" s="559"/>
      <c r="H805" s="559"/>
    </row>
    <row r="806" spans="5:8">
      <c r="E806" s="559"/>
      <c r="F806" s="559"/>
      <c r="G806" s="559"/>
      <c r="H806" s="559"/>
    </row>
    <row r="807" spans="5:8">
      <c r="E807" s="559"/>
      <c r="F807" s="559"/>
      <c r="G807" s="559"/>
      <c r="H807" s="559"/>
    </row>
    <row r="808" spans="5:8">
      <c r="E808" s="559"/>
      <c r="F808" s="559"/>
      <c r="G808" s="559"/>
      <c r="H808" s="559"/>
    </row>
    <row r="809" spans="5:8">
      <c r="E809" s="559"/>
      <c r="F809" s="559"/>
      <c r="G809" s="559"/>
      <c r="H809" s="559"/>
    </row>
    <row r="810" spans="5:8">
      <c r="E810" s="559"/>
      <c r="F810" s="559"/>
      <c r="G810" s="559"/>
      <c r="H810" s="559"/>
    </row>
    <row r="811" spans="5:8">
      <c r="E811" s="559"/>
      <c r="F811" s="559"/>
      <c r="G811" s="559"/>
      <c r="H811" s="559"/>
    </row>
    <row r="812" spans="5:8">
      <c r="E812" s="559"/>
      <c r="F812" s="559"/>
      <c r="G812" s="559"/>
      <c r="H812" s="559"/>
    </row>
    <row r="813" spans="5:8">
      <c r="E813" s="559"/>
      <c r="F813" s="559"/>
      <c r="G813" s="559"/>
      <c r="H813" s="559"/>
    </row>
    <row r="814" spans="5:8">
      <c r="E814" s="559"/>
      <c r="F814" s="559"/>
      <c r="G814" s="559"/>
      <c r="H814" s="559"/>
    </row>
    <row r="815" spans="5:8">
      <c r="E815" s="559"/>
      <c r="F815" s="559"/>
      <c r="G815" s="559"/>
      <c r="H815" s="559"/>
    </row>
    <row r="816" spans="5:8">
      <c r="E816" s="559"/>
      <c r="F816" s="559"/>
      <c r="G816" s="559"/>
      <c r="H816" s="559"/>
    </row>
    <row r="817" spans="5:8">
      <c r="E817" s="559"/>
      <c r="F817" s="559"/>
      <c r="G817" s="559"/>
      <c r="H817" s="559"/>
    </row>
    <row r="818" spans="5:8">
      <c r="E818" s="559"/>
      <c r="F818" s="559"/>
      <c r="G818" s="559"/>
      <c r="H818" s="559"/>
    </row>
    <row r="819" spans="5:8">
      <c r="E819" s="559"/>
      <c r="F819" s="559"/>
      <c r="G819" s="559"/>
      <c r="H819" s="559"/>
    </row>
    <row r="820" spans="5:8">
      <c r="E820" s="559"/>
      <c r="F820" s="559"/>
      <c r="G820" s="559"/>
      <c r="H820" s="559"/>
    </row>
    <row r="821" spans="5:8">
      <c r="E821" s="559"/>
      <c r="F821" s="559"/>
      <c r="G821" s="559"/>
      <c r="H821" s="559"/>
    </row>
    <row r="822" spans="5:8">
      <c r="E822" s="559"/>
      <c r="F822" s="559"/>
      <c r="G822" s="559"/>
      <c r="H822" s="559"/>
    </row>
    <row r="823" spans="5:8">
      <c r="E823" s="559"/>
      <c r="F823" s="559"/>
      <c r="G823" s="559"/>
      <c r="H823" s="559"/>
    </row>
    <row r="824" spans="5:8">
      <c r="E824" s="559"/>
      <c r="F824" s="559"/>
      <c r="G824" s="559"/>
      <c r="H824" s="559"/>
    </row>
    <row r="825" spans="5:8">
      <c r="E825" s="559"/>
      <c r="F825" s="559"/>
      <c r="G825" s="559"/>
      <c r="H825" s="559"/>
    </row>
    <row r="826" spans="5:8">
      <c r="E826" s="559"/>
      <c r="F826" s="559"/>
      <c r="G826" s="559"/>
      <c r="H826" s="559"/>
    </row>
    <row r="827" spans="5:8">
      <c r="E827" s="559"/>
      <c r="F827" s="559"/>
      <c r="G827" s="559"/>
      <c r="H827" s="559"/>
    </row>
    <row r="828" spans="5:8">
      <c r="E828" s="559"/>
      <c r="F828" s="559"/>
      <c r="G828" s="559"/>
      <c r="H828" s="559"/>
    </row>
    <row r="829" spans="5:8">
      <c r="E829" s="559"/>
      <c r="F829" s="559"/>
      <c r="G829" s="559"/>
      <c r="H829" s="559"/>
    </row>
    <row r="830" spans="5:8">
      <c r="E830" s="559"/>
      <c r="F830" s="559"/>
      <c r="G830" s="559"/>
      <c r="H830" s="559"/>
    </row>
    <row r="831" spans="5:8">
      <c r="E831" s="559"/>
      <c r="F831" s="559"/>
      <c r="G831" s="559"/>
      <c r="H831" s="559"/>
    </row>
    <row r="832" spans="5:8">
      <c r="E832" s="559"/>
      <c r="F832" s="559"/>
      <c r="G832" s="559"/>
      <c r="H832" s="559"/>
    </row>
    <row r="833" spans="5:8">
      <c r="E833" s="559"/>
      <c r="F833" s="559"/>
      <c r="G833" s="559"/>
      <c r="H833" s="559"/>
    </row>
    <row r="834" spans="5:8">
      <c r="E834" s="559"/>
      <c r="F834" s="559"/>
      <c r="G834" s="559"/>
      <c r="H834" s="559"/>
    </row>
    <row r="835" spans="5:8">
      <c r="E835" s="559"/>
      <c r="F835" s="559"/>
      <c r="G835" s="559"/>
      <c r="H835" s="559"/>
    </row>
    <row r="836" spans="5:8">
      <c r="E836" s="559"/>
      <c r="F836" s="559"/>
      <c r="G836" s="559"/>
      <c r="H836" s="559"/>
    </row>
    <row r="837" spans="5:8">
      <c r="E837" s="559"/>
      <c r="F837" s="559"/>
      <c r="G837" s="559"/>
      <c r="H837" s="559"/>
    </row>
    <row r="838" spans="5:8">
      <c r="E838" s="559"/>
      <c r="F838" s="559"/>
      <c r="G838" s="559"/>
      <c r="H838" s="559"/>
    </row>
    <row r="839" spans="5:8">
      <c r="E839" s="559"/>
      <c r="F839" s="559"/>
      <c r="G839" s="559"/>
      <c r="H839" s="559"/>
    </row>
    <row r="840" spans="5:8">
      <c r="E840" s="559"/>
      <c r="F840" s="559"/>
      <c r="G840" s="559"/>
      <c r="H840" s="559"/>
    </row>
    <row r="841" spans="5:8">
      <c r="E841" s="559"/>
      <c r="F841" s="559"/>
      <c r="G841" s="559"/>
      <c r="H841" s="559"/>
    </row>
    <row r="842" spans="5:8">
      <c r="E842" s="559"/>
      <c r="F842" s="559"/>
      <c r="G842" s="559"/>
      <c r="H842" s="559"/>
    </row>
    <row r="843" spans="5:8">
      <c r="E843" s="559"/>
      <c r="F843" s="559"/>
      <c r="G843" s="559"/>
      <c r="H843" s="559"/>
    </row>
    <row r="844" spans="5:8">
      <c r="E844" s="559"/>
      <c r="F844" s="559"/>
      <c r="G844" s="559"/>
      <c r="H844" s="559"/>
    </row>
    <row r="845" spans="5:8">
      <c r="E845" s="559"/>
      <c r="F845" s="559"/>
      <c r="G845" s="559"/>
      <c r="H845" s="559"/>
    </row>
    <row r="846" spans="5:8">
      <c r="E846" s="559"/>
      <c r="F846" s="559"/>
      <c r="G846" s="559"/>
      <c r="H846" s="559"/>
    </row>
    <row r="847" spans="5:8">
      <c r="E847" s="559"/>
      <c r="F847" s="559"/>
      <c r="G847" s="559"/>
      <c r="H847" s="559"/>
    </row>
    <row r="848" spans="5:8">
      <c r="E848" s="559"/>
      <c r="F848" s="559"/>
      <c r="G848" s="559"/>
      <c r="H848" s="559"/>
    </row>
    <row r="849" spans="5:8">
      <c r="E849" s="559"/>
      <c r="F849" s="559"/>
      <c r="G849" s="559"/>
      <c r="H849" s="559"/>
    </row>
    <row r="850" spans="5:8">
      <c r="E850" s="559"/>
      <c r="F850" s="559"/>
      <c r="G850" s="559"/>
      <c r="H850" s="559"/>
    </row>
    <row r="851" spans="5:8">
      <c r="E851" s="559"/>
      <c r="F851" s="559"/>
      <c r="G851" s="559"/>
      <c r="H851" s="559"/>
    </row>
    <row r="852" spans="5:8">
      <c r="E852" s="559"/>
      <c r="F852" s="559"/>
      <c r="G852" s="559"/>
      <c r="H852" s="559"/>
    </row>
    <row r="853" spans="5:8">
      <c r="E853" s="559"/>
      <c r="F853" s="559"/>
      <c r="G853" s="559"/>
      <c r="H853" s="559"/>
    </row>
    <row r="854" spans="5:8">
      <c r="E854" s="559"/>
      <c r="F854" s="559"/>
      <c r="G854" s="559"/>
      <c r="H854" s="559"/>
    </row>
    <row r="855" spans="5:8">
      <c r="E855" s="559"/>
      <c r="F855" s="559"/>
      <c r="G855" s="559"/>
      <c r="H855" s="559"/>
    </row>
    <row r="856" spans="5:8">
      <c r="E856" s="559"/>
      <c r="F856" s="559"/>
      <c r="G856" s="559"/>
      <c r="H856" s="559"/>
    </row>
    <row r="857" spans="5:8">
      <c r="E857" s="559"/>
      <c r="F857" s="559"/>
      <c r="G857" s="559"/>
      <c r="H857" s="559"/>
    </row>
    <row r="858" spans="5:8">
      <c r="E858" s="559"/>
      <c r="F858" s="559"/>
      <c r="G858" s="559"/>
      <c r="H858" s="559"/>
    </row>
    <row r="859" spans="5:8">
      <c r="E859" s="559"/>
      <c r="F859" s="559"/>
      <c r="G859" s="559"/>
      <c r="H859" s="559"/>
    </row>
    <row r="860" spans="5:8">
      <c r="E860" s="559"/>
      <c r="F860" s="559"/>
      <c r="G860" s="559"/>
      <c r="H860" s="559"/>
    </row>
    <row r="861" spans="5:8">
      <c r="E861" s="559"/>
      <c r="F861" s="559"/>
      <c r="G861" s="559"/>
      <c r="H861" s="559"/>
    </row>
    <row r="862" spans="5:8">
      <c r="E862" s="559"/>
      <c r="F862" s="559"/>
      <c r="G862" s="559"/>
      <c r="H862" s="559"/>
    </row>
    <row r="863" spans="5:8">
      <c r="E863" s="559"/>
      <c r="F863" s="559"/>
      <c r="G863" s="559"/>
      <c r="H863" s="559"/>
    </row>
    <row r="864" spans="5:8">
      <c r="E864" s="559"/>
      <c r="F864" s="559"/>
      <c r="G864" s="559"/>
      <c r="H864" s="559"/>
    </row>
    <row r="865" spans="5:8">
      <c r="E865" s="559"/>
      <c r="F865" s="559"/>
      <c r="G865" s="559"/>
      <c r="H865" s="559"/>
    </row>
    <row r="866" spans="5:8">
      <c r="E866" s="559"/>
      <c r="F866" s="559"/>
      <c r="G866" s="559"/>
      <c r="H866" s="559"/>
    </row>
    <row r="867" spans="5:8">
      <c r="E867" s="559"/>
      <c r="F867" s="559"/>
      <c r="G867" s="559"/>
      <c r="H867" s="559"/>
    </row>
    <row r="868" spans="5:8">
      <c r="E868" s="559"/>
      <c r="F868" s="559"/>
      <c r="G868" s="559"/>
      <c r="H868" s="559"/>
    </row>
    <row r="869" spans="5:8">
      <c r="E869" s="559"/>
      <c r="F869" s="559"/>
      <c r="G869" s="559"/>
      <c r="H869" s="559"/>
    </row>
    <row r="870" spans="5:8">
      <c r="E870" s="559"/>
      <c r="F870" s="559"/>
      <c r="G870" s="559"/>
      <c r="H870" s="559"/>
    </row>
    <row r="871" spans="5:8">
      <c r="E871" s="559"/>
      <c r="F871" s="559"/>
      <c r="G871" s="559"/>
      <c r="H871" s="559"/>
    </row>
    <row r="872" spans="5:8">
      <c r="E872" s="559"/>
      <c r="F872" s="559"/>
      <c r="G872" s="559"/>
      <c r="H872" s="559"/>
    </row>
    <row r="873" spans="5:8">
      <c r="E873" s="559"/>
      <c r="F873" s="559"/>
      <c r="G873" s="559"/>
      <c r="H873" s="559"/>
    </row>
    <row r="874" spans="5:8">
      <c r="E874" s="559"/>
      <c r="F874" s="559"/>
      <c r="G874" s="559"/>
      <c r="H874" s="559"/>
    </row>
    <row r="875" spans="5:8">
      <c r="E875" s="559"/>
      <c r="F875" s="559"/>
      <c r="G875" s="559"/>
      <c r="H875" s="559"/>
    </row>
    <row r="876" spans="5:8">
      <c r="E876" s="559"/>
      <c r="F876" s="559"/>
      <c r="G876" s="559"/>
      <c r="H876" s="559"/>
    </row>
    <row r="877" spans="5:8">
      <c r="E877" s="559"/>
      <c r="F877" s="559"/>
      <c r="G877" s="559"/>
      <c r="H877" s="559"/>
    </row>
    <row r="878" spans="5:8">
      <c r="E878" s="559"/>
      <c r="F878" s="559"/>
      <c r="G878" s="559"/>
      <c r="H878" s="559"/>
    </row>
    <row r="879" spans="5:8">
      <c r="E879" s="559"/>
      <c r="F879" s="559"/>
      <c r="G879" s="559"/>
      <c r="H879" s="559"/>
    </row>
    <row r="880" spans="5:8">
      <c r="E880" s="559"/>
      <c r="F880" s="559"/>
      <c r="G880" s="559"/>
      <c r="H880" s="559"/>
    </row>
    <row r="881" spans="5:8">
      <c r="E881" s="559"/>
      <c r="F881" s="559"/>
      <c r="G881" s="559"/>
      <c r="H881" s="559"/>
    </row>
    <row r="882" spans="5:8">
      <c r="E882" s="559"/>
      <c r="F882" s="559"/>
      <c r="G882" s="559"/>
      <c r="H882" s="559"/>
    </row>
    <row r="883" spans="5:8">
      <c r="E883" s="559"/>
      <c r="F883" s="559"/>
      <c r="G883" s="559"/>
      <c r="H883" s="559"/>
    </row>
    <row r="884" spans="5:8">
      <c r="E884" s="559"/>
      <c r="F884" s="559"/>
      <c r="G884" s="559"/>
      <c r="H884" s="559"/>
    </row>
    <row r="885" spans="5:8">
      <c r="E885" s="559"/>
      <c r="F885" s="559"/>
      <c r="G885" s="559"/>
      <c r="H885" s="559"/>
    </row>
    <row r="886" spans="5:8">
      <c r="E886" s="559"/>
      <c r="F886" s="559"/>
      <c r="G886" s="559"/>
      <c r="H886" s="559"/>
    </row>
    <row r="887" spans="5:8">
      <c r="E887" s="559"/>
      <c r="F887" s="559"/>
      <c r="G887" s="559"/>
      <c r="H887" s="559"/>
    </row>
    <row r="888" spans="5:8">
      <c r="E888" s="559"/>
      <c r="F888" s="559"/>
      <c r="G888" s="559"/>
      <c r="H888" s="559"/>
    </row>
    <row r="889" spans="5:8">
      <c r="E889" s="559"/>
      <c r="F889" s="559"/>
      <c r="G889" s="559"/>
      <c r="H889" s="559"/>
    </row>
    <row r="890" spans="5:8">
      <c r="E890" s="559"/>
      <c r="F890" s="559"/>
      <c r="G890" s="559"/>
      <c r="H890" s="559"/>
    </row>
    <row r="891" spans="5:8">
      <c r="E891" s="559"/>
      <c r="F891" s="559"/>
      <c r="G891" s="559"/>
      <c r="H891" s="559"/>
    </row>
    <row r="892" spans="5:8">
      <c r="E892" s="559"/>
      <c r="F892" s="559"/>
      <c r="G892" s="559"/>
      <c r="H892" s="559"/>
    </row>
    <row r="893" spans="5:8">
      <c r="E893" s="559"/>
      <c r="F893" s="559"/>
      <c r="G893" s="559"/>
      <c r="H893" s="559"/>
    </row>
    <row r="894" spans="5:8">
      <c r="E894" s="559"/>
      <c r="F894" s="559"/>
      <c r="G894" s="559"/>
      <c r="H894" s="559"/>
    </row>
    <row r="895" spans="5:8">
      <c r="E895" s="559"/>
      <c r="F895" s="559"/>
      <c r="G895" s="559"/>
      <c r="H895" s="559"/>
    </row>
    <row r="896" spans="5:8">
      <c r="E896" s="559"/>
      <c r="F896" s="559"/>
      <c r="G896" s="559"/>
      <c r="H896" s="559"/>
    </row>
    <row r="897" spans="5:8">
      <c r="E897" s="559"/>
      <c r="F897" s="559"/>
      <c r="G897" s="559"/>
      <c r="H897" s="559"/>
    </row>
    <row r="898" spans="5:8">
      <c r="E898" s="559"/>
      <c r="F898" s="559"/>
      <c r="G898" s="559"/>
      <c r="H898" s="559"/>
    </row>
    <row r="899" spans="5:8">
      <c r="E899" s="559"/>
      <c r="F899" s="559"/>
      <c r="G899" s="559"/>
      <c r="H899" s="559"/>
    </row>
    <row r="900" spans="5:8">
      <c r="E900" s="559"/>
      <c r="F900" s="559"/>
      <c r="G900" s="559"/>
      <c r="H900" s="559"/>
    </row>
    <row r="901" spans="5:8">
      <c r="E901" s="559"/>
      <c r="F901" s="559"/>
      <c r="G901" s="559"/>
      <c r="H901" s="559"/>
    </row>
    <row r="902" spans="5:8">
      <c r="E902" s="559"/>
      <c r="F902" s="559"/>
      <c r="G902" s="559"/>
      <c r="H902" s="559"/>
    </row>
    <row r="903" spans="5:8">
      <c r="E903" s="559"/>
      <c r="F903" s="559"/>
      <c r="G903" s="559"/>
      <c r="H903" s="559"/>
    </row>
    <row r="904" spans="5:8">
      <c r="E904" s="559"/>
      <c r="F904" s="559"/>
      <c r="G904" s="559"/>
      <c r="H904" s="559"/>
    </row>
    <row r="905" spans="5:8">
      <c r="E905" s="559"/>
      <c r="F905" s="559"/>
      <c r="G905" s="559"/>
      <c r="H905" s="559"/>
    </row>
    <row r="906" spans="5:8">
      <c r="E906" s="559"/>
      <c r="F906" s="559"/>
      <c r="G906" s="559"/>
      <c r="H906" s="559"/>
    </row>
    <row r="907" spans="5:8">
      <c r="E907" s="559"/>
      <c r="F907" s="559"/>
      <c r="G907" s="559"/>
      <c r="H907" s="559"/>
    </row>
    <row r="908" spans="5:8">
      <c r="E908" s="559"/>
      <c r="F908" s="559"/>
      <c r="G908" s="559"/>
      <c r="H908" s="559"/>
    </row>
    <row r="909" spans="5:8">
      <c r="E909" s="559"/>
      <c r="F909" s="559"/>
      <c r="G909" s="559"/>
      <c r="H909" s="559"/>
    </row>
    <row r="910" spans="5:8">
      <c r="E910" s="559"/>
      <c r="F910" s="559"/>
      <c r="G910" s="559"/>
      <c r="H910" s="559"/>
    </row>
    <row r="911" spans="5:8">
      <c r="E911" s="559"/>
      <c r="F911" s="559"/>
      <c r="G911" s="559"/>
      <c r="H911" s="559"/>
    </row>
    <row r="912" spans="5:8">
      <c r="E912" s="559"/>
      <c r="F912" s="559"/>
      <c r="G912" s="559"/>
      <c r="H912" s="559"/>
    </row>
    <row r="913" spans="5:8">
      <c r="E913" s="559"/>
      <c r="F913" s="559"/>
      <c r="G913" s="559"/>
      <c r="H913" s="559"/>
    </row>
    <row r="914" spans="5:8">
      <c r="E914" s="559"/>
      <c r="F914" s="559"/>
      <c r="G914" s="559"/>
      <c r="H914" s="559"/>
    </row>
    <row r="915" spans="5:8">
      <c r="E915" s="559"/>
      <c r="F915" s="559"/>
      <c r="G915" s="559"/>
      <c r="H915" s="559"/>
    </row>
    <row r="916" spans="5:8">
      <c r="E916" s="559"/>
      <c r="F916" s="559"/>
      <c r="G916" s="559"/>
      <c r="H916" s="559"/>
    </row>
    <row r="917" spans="5:8">
      <c r="E917" s="559"/>
      <c r="F917" s="559"/>
      <c r="G917" s="559"/>
      <c r="H917" s="559"/>
    </row>
    <row r="918" spans="5:8">
      <c r="E918" s="559"/>
      <c r="F918" s="559"/>
      <c r="G918" s="559"/>
      <c r="H918" s="559"/>
    </row>
    <row r="919" spans="5:8">
      <c r="E919" s="559"/>
      <c r="F919" s="559"/>
      <c r="G919" s="559"/>
      <c r="H919" s="559"/>
    </row>
    <row r="920" spans="5:8">
      <c r="E920" s="559"/>
      <c r="F920" s="559"/>
      <c r="G920" s="559"/>
      <c r="H920" s="559"/>
    </row>
    <row r="921" spans="5:8">
      <c r="E921" s="559"/>
      <c r="F921" s="559"/>
      <c r="G921" s="559"/>
      <c r="H921" s="559"/>
    </row>
    <row r="922" spans="5:8">
      <c r="E922" s="559"/>
      <c r="F922" s="559"/>
      <c r="G922" s="559"/>
      <c r="H922" s="559"/>
    </row>
    <row r="923" spans="5:8">
      <c r="E923" s="559"/>
      <c r="F923" s="559"/>
      <c r="G923" s="559"/>
      <c r="H923" s="559"/>
    </row>
    <row r="924" spans="5:8">
      <c r="E924" s="559"/>
      <c r="F924" s="559"/>
      <c r="G924" s="559"/>
      <c r="H924" s="559"/>
    </row>
    <row r="925" spans="5:8">
      <c r="E925" s="559"/>
      <c r="F925" s="559"/>
      <c r="G925" s="559"/>
      <c r="H925" s="559"/>
    </row>
    <row r="926" spans="5:8">
      <c r="E926" s="559"/>
      <c r="F926" s="559"/>
      <c r="G926" s="559"/>
      <c r="H926" s="559"/>
    </row>
    <row r="927" spans="5:8">
      <c r="E927" s="559"/>
      <c r="F927" s="559"/>
      <c r="G927" s="559"/>
      <c r="H927" s="559"/>
    </row>
    <row r="928" spans="5:8">
      <c r="E928" s="559"/>
      <c r="F928" s="559"/>
      <c r="G928" s="559"/>
      <c r="H928" s="559"/>
    </row>
    <row r="929" spans="5:8">
      <c r="E929" s="559"/>
      <c r="F929" s="559"/>
      <c r="G929" s="559"/>
      <c r="H929" s="559"/>
    </row>
    <row r="930" spans="5:8">
      <c r="E930" s="559"/>
      <c r="F930" s="559"/>
      <c r="G930" s="559"/>
      <c r="H930" s="559"/>
    </row>
    <row r="931" spans="5:8">
      <c r="E931" s="559"/>
      <c r="F931" s="559"/>
      <c r="G931" s="559"/>
      <c r="H931" s="559"/>
    </row>
    <row r="932" spans="5:8">
      <c r="E932" s="559"/>
      <c r="F932" s="559"/>
      <c r="G932" s="559"/>
      <c r="H932" s="559"/>
    </row>
    <row r="933" spans="5:8">
      <c r="E933" s="559"/>
      <c r="F933" s="559"/>
      <c r="G933" s="559"/>
      <c r="H933" s="559"/>
    </row>
    <row r="934" spans="5:8">
      <c r="E934" s="559"/>
      <c r="F934" s="559"/>
      <c r="G934" s="559"/>
      <c r="H934" s="559"/>
    </row>
    <row r="935" spans="5:8">
      <c r="E935" s="559"/>
      <c r="F935" s="559"/>
      <c r="G935" s="559"/>
      <c r="H935" s="559"/>
    </row>
    <row r="936" spans="5:8">
      <c r="E936" s="559"/>
      <c r="F936" s="559"/>
      <c r="G936" s="559"/>
      <c r="H936" s="559"/>
    </row>
    <row r="937" spans="5:8">
      <c r="E937" s="559"/>
      <c r="F937" s="559"/>
      <c r="G937" s="559"/>
      <c r="H937" s="559"/>
    </row>
    <row r="938" spans="5:8">
      <c r="E938" s="559"/>
      <c r="F938" s="559"/>
      <c r="G938" s="559"/>
      <c r="H938" s="559"/>
    </row>
    <row r="939" spans="5:8">
      <c r="E939" s="559"/>
      <c r="F939" s="559"/>
      <c r="G939" s="559"/>
      <c r="H939" s="559"/>
    </row>
    <row r="940" spans="5:8">
      <c r="E940" s="559"/>
      <c r="F940" s="559"/>
      <c r="G940" s="559"/>
      <c r="H940" s="559"/>
    </row>
    <row r="941" spans="5:8">
      <c r="E941" s="559"/>
      <c r="F941" s="559"/>
      <c r="G941" s="559"/>
      <c r="H941" s="559"/>
    </row>
    <row r="942" spans="5:8">
      <c r="E942" s="559"/>
      <c r="F942" s="559"/>
      <c r="G942" s="559"/>
      <c r="H942" s="559"/>
    </row>
    <row r="943" spans="5:8">
      <c r="E943" s="559"/>
      <c r="F943" s="559"/>
      <c r="G943" s="559"/>
      <c r="H943" s="559"/>
    </row>
    <row r="944" spans="5:8">
      <c r="E944" s="559"/>
      <c r="F944" s="559"/>
      <c r="G944" s="559"/>
      <c r="H944" s="559"/>
    </row>
    <row r="945" spans="5:8">
      <c r="E945" s="559"/>
      <c r="F945" s="559"/>
      <c r="G945" s="559"/>
      <c r="H945" s="559"/>
    </row>
    <row r="946" spans="5:8">
      <c r="E946" s="559"/>
      <c r="F946" s="559"/>
      <c r="G946" s="559"/>
      <c r="H946" s="559"/>
    </row>
    <row r="947" spans="5:8">
      <c r="E947" s="559"/>
      <c r="F947" s="559"/>
      <c r="G947" s="559"/>
      <c r="H947" s="559"/>
    </row>
    <row r="948" spans="5:8">
      <c r="E948" s="559"/>
      <c r="F948" s="559"/>
      <c r="G948" s="559"/>
      <c r="H948" s="559"/>
    </row>
    <row r="949" spans="5:8">
      <c r="E949" s="559"/>
      <c r="F949" s="559"/>
      <c r="G949" s="559"/>
      <c r="H949" s="559"/>
    </row>
    <row r="950" spans="5:8">
      <c r="E950" s="559"/>
      <c r="F950" s="559"/>
      <c r="G950" s="559"/>
      <c r="H950" s="559"/>
    </row>
    <row r="951" spans="5:8">
      <c r="E951" s="559"/>
      <c r="F951" s="559"/>
      <c r="G951" s="559"/>
      <c r="H951" s="559"/>
    </row>
    <row r="952" spans="5:8">
      <c r="E952" s="559"/>
      <c r="F952" s="559"/>
      <c r="G952" s="559"/>
      <c r="H952" s="559"/>
    </row>
    <row r="953" spans="5:8">
      <c r="E953" s="559"/>
      <c r="F953" s="559"/>
      <c r="G953" s="559"/>
      <c r="H953" s="559"/>
    </row>
    <row r="954" spans="5:8">
      <c r="E954" s="559"/>
      <c r="F954" s="559"/>
      <c r="G954" s="559"/>
      <c r="H954" s="559"/>
    </row>
    <row r="955" spans="5:8">
      <c r="E955" s="559"/>
      <c r="F955" s="559"/>
      <c r="G955" s="559"/>
      <c r="H955" s="559"/>
    </row>
    <row r="956" spans="5:8">
      <c r="E956" s="559"/>
      <c r="F956" s="559"/>
      <c r="G956" s="559"/>
      <c r="H956" s="559"/>
    </row>
    <row r="957" spans="5:8">
      <c r="E957" s="559"/>
      <c r="F957" s="559"/>
      <c r="G957" s="559"/>
      <c r="H957" s="559"/>
    </row>
    <row r="958" spans="5:8">
      <c r="E958" s="559"/>
      <c r="F958" s="559"/>
      <c r="G958" s="559"/>
      <c r="H958" s="559"/>
    </row>
    <row r="959" spans="5:8">
      <c r="E959" s="559"/>
      <c r="F959" s="559"/>
      <c r="G959" s="559"/>
      <c r="H959" s="559"/>
    </row>
    <row r="960" spans="5:8">
      <c r="E960" s="559"/>
      <c r="F960" s="559"/>
      <c r="G960" s="559"/>
      <c r="H960" s="559"/>
    </row>
    <row r="961" spans="5:8">
      <c r="E961" s="559"/>
      <c r="F961" s="559"/>
      <c r="G961" s="559"/>
      <c r="H961" s="559"/>
    </row>
    <row r="962" spans="5:8">
      <c r="E962" s="559"/>
      <c r="F962" s="559"/>
      <c r="G962" s="559"/>
      <c r="H962" s="559"/>
    </row>
    <row r="963" spans="5:8">
      <c r="E963" s="559"/>
      <c r="F963" s="559"/>
      <c r="G963" s="559"/>
      <c r="H963" s="559"/>
    </row>
    <row r="964" spans="5:8">
      <c r="E964" s="559"/>
      <c r="F964" s="559"/>
      <c r="G964" s="559"/>
      <c r="H964" s="559"/>
    </row>
    <row r="965" spans="5:8">
      <c r="E965" s="559"/>
      <c r="F965" s="559"/>
      <c r="G965" s="559"/>
      <c r="H965" s="559"/>
    </row>
    <row r="966" spans="5:8">
      <c r="E966" s="559"/>
      <c r="F966" s="559"/>
      <c r="G966" s="559"/>
      <c r="H966" s="559"/>
    </row>
    <row r="967" spans="5:8">
      <c r="E967" s="559"/>
      <c r="F967" s="559"/>
      <c r="G967" s="559"/>
      <c r="H967" s="559"/>
    </row>
    <row r="968" spans="5:8">
      <c r="E968" s="559"/>
      <c r="F968" s="559"/>
      <c r="G968" s="559"/>
      <c r="H968" s="559"/>
    </row>
    <row r="969" spans="5:8">
      <c r="E969" s="559"/>
      <c r="F969" s="559"/>
      <c r="G969" s="559"/>
      <c r="H969" s="559"/>
    </row>
    <row r="970" spans="5:8">
      <c r="E970" s="559"/>
      <c r="F970" s="559"/>
      <c r="G970" s="559"/>
      <c r="H970" s="559"/>
    </row>
    <row r="971" spans="5:8">
      <c r="E971" s="559"/>
      <c r="F971" s="559"/>
      <c r="G971" s="559"/>
      <c r="H971" s="559"/>
    </row>
    <row r="972" spans="5:8">
      <c r="E972" s="559"/>
      <c r="F972" s="559"/>
      <c r="G972" s="559"/>
      <c r="H972" s="559"/>
    </row>
    <row r="973" spans="5:8">
      <c r="E973" s="559"/>
      <c r="F973" s="559"/>
      <c r="G973" s="559"/>
      <c r="H973" s="559"/>
    </row>
    <row r="974" spans="5:8">
      <c r="E974" s="559"/>
      <c r="F974" s="559"/>
      <c r="G974" s="559"/>
      <c r="H974" s="559"/>
    </row>
    <row r="975" spans="5:8">
      <c r="E975" s="559"/>
      <c r="F975" s="559"/>
      <c r="G975" s="559"/>
      <c r="H975" s="559"/>
    </row>
    <row r="976" spans="5:8">
      <c r="E976" s="559"/>
      <c r="F976" s="559"/>
      <c r="G976" s="559"/>
      <c r="H976" s="559"/>
    </row>
    <row r="977" spans="5:8">
      <c r="E977" s="559"/>
      <c r="F977" s="559"/>
      <c r="G977" s="559"/>
      <c r="H977" s="559"/>
    </row>
    <row r="978" spans="5:8">
      <c r="E978" s="559"/>
      <c r="F978" s="559"/>
      <c r="G978" s="559"/>
      <c r="H978" s="559"/>
    </row>
    <row r="979" spans="5:8">
      <c r="E979" s="559"/>
      <c r="F979" s="559"/>
      <c r="G979" s="559"/>
      <c r="H979" s="559"/>
    </row>
    <row r="980" spans="5:8">
      <c r="E980" s="559"/>
      <c r="F980" s="559"/>
      <c r="G980" s="559"/>
      <c r="H980" s="559"/>
    </row>
    <row r="981" spans="5:8">
      <c r="E981" s="559"/>
      <c r="F981" s="559"/>
      <c r="G981" s="559"/>
      <c r="H981" s="559"/>
    </row>
    <row r="982" spans="5:8">
      <c r="E982" s="559"/>
      <c r="F982" s="559"/>
      <c r="G982" s="559"/>
      <c r="H982" s="559"/>
    </row>
    <row r="983" spans="5:8">
      <c r="E983" s="559"/>
      <c r="F983" s="559"/>
      <c r="G983" s="559"/>
      <c r="H983" s="559"/>
    </row>
    <row r="984" spans="5:8">
      <c r="E984" s="559"/>
      <c r="F984" s="559"/>
      <c r="G984" s="559"/>
      <c r="H984" s="559"/>
    </row>
    <row r="985" spans="5:8">
      <c r="E985" s="559"/>
      <c r="F985" s="559"/>
      <c r="G985" s="559"/>
      <c r="H985" s="559"/>
    </row>
    <row r="986" spans="5:8">
      <c r="E986" s="559"/>
      <c r="F986" s="559"/>
      <c r="G986" s="559"/>
      <c r="H986" s="559"/>
    </row>
    <row r="987" spans="5:8">
      <c r="E987" s="559"/>
      <c r="F987" s="559"/>
      <c r="G987" s="559"/>
      <c r="H987" s="559"/>
    </row>
    <row r="988" spans="5:8">
      <c r="E988" s="559"/>
      <c r="F988" s="559"/>
      <c r="G988" s="559"/>
      <c r="H988" s="559"/>
    </row>
    <row r="989" spans="5:8">
      <c r="E989" s="559"/>
      <c r="F989" s="559"/>
      <c r="G989" s="559"/>
      <c r="H989" s="559"/>
    </row>
    <row r="990" spans="5:8">
      <c r="E990" s="559"/>
      <c r="F990" s="559"/>
      <c r="G990" s="559"/>
      <c r="H990" s="559"/>
    </row>
    <row r="991" spans="5:8">
      <c r="E991" s="559"/>
      <c r="F991" s="559"/>
      <c r="G991" s="559"/>
      <c r="H991" s="559"/>
    </row>
    <row r="992" spans="5:8">
      <c r="E992" s="559"/>
      <c r="F992" s="559"/>
      <c r="G992" s="559"/>
      <c r="H992" s="559"/>
    </row>
    <row r="993" spans="5:8">
      <c r="E993" s="559"/>
      <c r="F993" s="559"/>
      <c r="G993" s="559"/>
      <c r="H993" s="559"/>
    </row>
    <row r="994" spans="5:8">
      <c r="E994" s="559"/>
      <c r="F994" s="559"/>
      <c r="G994" s="559"/>
      <c r="H994" s="559"/>
    </row>
    <row r="995" spans="5:8">
      <c r="E995" s="559"/>
      <c r="F995" s="559"/>
      <c r="G995" s="559"/>
      <c r="H995" s="559"/>
    </row>
    <row r="996" spans="5:8">
      <c r="E996" s="559"/>
      <c r="F996" s="559"/>
      <c r="G996" s="559"/>
      <c r="H996" s="559"/>
    </row>
    <row r="997" spans="5:8">
      <c r="E997" s="559"/>
      <c r="F997" s="559"/>
      <c r="G997" s="559"/>
      <c r="H997" s="559"/>
    </row>
    <row r="998" spans="5:8">
      <c r="E998" s="559"/>
      <c r="F998" s="559"/>
      <c r="G998" s="559"/>
      <c r="H998" s="559"/>
    </row>
    <row r="999" spans="5:8">
      <c r="E999" s="559"/>
      <c r="F999" s="559"/>
      <c r="G999" s="559"/>
      <c r="H999" s="559"/>
    </row>
    <row r="1000" spans="5:8">
      <c r="E1000" s="559"/>
      <c r="F1000" s="559"/>
      <c r="G1000" s="559"/>
      <c r="H1000" s="559"/>
    </row>
    <row r="1001" spans="5:8">
      <c r="E1001" s="559"/>
      <c r="F1001" s="559"/>
      <c r="G1001" s="559"/>
      <c r="H1001" s="559"/>
    </row>
    <row r="1002" spans="5:8">
      <c r="E1002" s="559"/>
      <c r="F1002" s="559"/>
      <c r="G1002" s="559"/>
      <c r="H1002" s="559"/>
    </row>
    <row r="1003" spans="5:8">
      <c r="E1003" s="559"/>
      <c r="F1003" s="559"/>
      <c r="G1003" s="559"/>
      <c r="H1003" s="559"/>
    </row>
    <row r="1004" spans="5:8">
      <c r="E1004" s="559"/>
      <c r="F1004" s="559"/>
      <c r="G1004" s="559"/>
      <c r="H1004" s="559"/>
    </row>
    <row r="1005" spans="5:8">
      <c r="E1005" s="559"/>
      <c r="F1005" s="559"/>
      <c r="G1005" s="559"/>
      <c r="H1005" s="559"/>
    </row>
    <row r="1006" spans="5:8">
      <c r="E1006" s="559"/>
      <c r="F1006" s="559"/>
      <c r="G1006" s="559"/>
      <c r="H1006" s="559"/>
    </row>
    <row r="1007" spans="5:8">
      <c r="E1007" s="559"/>
      <c r="F1007" s="559"/>
      <c r="G1007" s="559"/>
      <c r="H1007" s="559"/>
    </row>
    <row r="1008" spans="5:8">
      <c r="E1008" s="559"/>
      <c r="F1008" s="559"/>
      <c r="G1008" s="559"/>
      <c r="H1008" s="559"/>
    </row>
    <row r="1009" spans="5:8">
      <c r="E1009" s="559"/>
      <c r="F1009" s="559"/>
      <c r="G1009" s="559"/>
      <c r="H1009" s="559"/>
    </row>
    <row r="1010" spans="5:8">
      <c r="E1010" s="559"/>
      <c r="F1010" s="559"/>
      <c r="G1010" s="559"/>
      <c r="H1010" s="559"/>
    </row>
    <row r="1011" spans="5:8">
      <c r="E1011" s="559"/>
      <c r="F1011" s="559"/>
      <c r="G1011" s="559"/>
      <c r="H1011" s="559"/>
    </row>
    <row r="1012" spans="5:8">
      <c r="E1012" s="559"/>
      <c r="F1012" s="559"/>
      <c r="G1012" s="559"/>
      <c r="H1012" s="559"/>
    </row>
    <row r="1013" spans="5:8">
      <c r="E1013" s="559"/>
      <c r="F1013" s="559"/>
      <c r="G1013" s="559"/>
      <c r="H1013" s="559"/>
    </row>
    <row r="1014" spans="5:8">
      <c r="E1014" s="559"/>
      <c r="F1014" s="559"/>
      <c r="G1014" s="559"/>
      <c r="H1014" s="559"/>
    </row>
    <row r="1015" spans="5:8">
      <c r="E1015" s="559"/>
      <c r="F1015" s="559"/>
      <c r="G1015" s="559"/>
      <c r="H1015" s="559"/>
    </row>
    <row r="1016" spans="5:8">
      <c r="E1016" s="559"/>
      <c r="F1016" s="559"/>
      <c r="G1016" s="559"/>
      <c r="H1016" s="559"/>
    </row>
    <row r="1017" spans="5:8">
      <c r="E1017" s="559"/>
      <c r="F1017" s="559"/>
      <c r="G1017" s="559"/>
      <c r="H1017" s="559"/>
    </row>
    <row r="1018" spans="5:8">
      <c r="E1018" s="559"/>
      <c r="F1018" s="559"/>
      <c r="G1018" s="559"/>
      <c r="H1018" s="559"/>
    </row>
    <row r="1019" spans="5:8">
      <c r="E1019" s="559"/>
      <c r="F1019" s="559"/>
      <c r="G1019" s="559"/>
      <c r="H1019" s="559"/>
    </row>
    <row r="1020" spans="5:8">
      <c r="E1020" s="559"/>
      <c r="F1020" s="559"/>
      <c r="G1020" s="559"/>
      <c r="H1020" s="559"/>
    </row>
    <row r="1021" spans="5:8">
      <c r="E1021" s="559"/>
      <c r="F1021" s="559"/>
      <c r="G1021" s="559"/>
      <c r="H1021" s="559"/>
    </row>
    <row r="1022" spans="5:8">
      <c r="E1022" s="559"/>
      <c r="F1022" s="559"/>
      <c r="G1022" s="559"/>
      <c r="H1022" s="559"/>
    </row>
    <row r="1023" spans="5:8">
      <c r="E1023" s="559"/>
      <c r="F1023" s="559"/>
      <c r="G1023" s="559"/>
      <c r="H1023" s="559"/>
    </row>
    <row r="1024" spans="5:8">
      <c r="E1024" s="559"/>
      <c r="F1024" s="559"/>
      <c r="G1024" s="559"/>
      <c r="H1024" s="559"/>
    </row>
    <row r="1025" spans="5:8">
      <c r="E1025" s="559"/>
      <c r="F1025" s="559"/>
      <c r="G1025" s="559"/>
      <c r="H1025" s="559"/>
    </row>
    <row r="1026" spans="5:8">
      <c r="E1026" s="559"/>
      <c r="F1026" s="559"/>
      <c r="G1026" s="559"/>
      <c r="H1026" s="559"/>
    </row>
    <row r="1027" spans="5:8">
      <c r="E1027" s="559"/>
      <c r="F1027" s="559"/>
      <c r="G1027" s="559"/>
      <c r="H1027" s="559"/>
    </row>
    <row r="1028" spans="5:8">
      <c r="E1028" s="559"/>
      <c r="F1028" s="559"/>
      <c r="G1028" s="559"/>
      <c r="H1028" s="559"/>
    </row>
    <row r="1029" spans="5:8">
      <c r="E1029" s="559"/>
      <c r="F1029" s="559"/>
      <c r="G1029" s="559"/>
      <c r="H1029" s="559"/>
    </row>
    <row r="1030" spans="5:8">
      <c r="E1030" s="559"/>
      <c r="F1030" s="559"/>
      <c r="G1030" s="559"/>
      <c r="H1030" s="559"/>
    </row>
    <row r="1031" spans="5:8">
      <c r="E1031" s="559"/>
      <c r="F1031" s="559"/>
      <c r="G1031" s="559"/>
      <c r="H1031" s="559"/>
    </row>
    <row r="1032" spans="5:8">
      <c r="E1032" s="559"/>
      <c r="F1032" s="559"/>
      <c r="G1032" s="559"/>
      <c r="H1032" s="559"/>
    </row>
    <row r="1033" spans="5:8">
      <c r="E1033" s="559"/>
      <c r="F1033" s="559"/>
      <c r="G1033" s="559"/>
      <c r="H1033" s="559"/>
    </row>
    <row r="1034" spans="5:8">
      <c r="E1034" s="559"/>
      <c r="F1034" s="559"/>
      <c r="G1034" s="559"/>
      <c r="H1034" s="559"/>
    </row>
    <row r="1035" spans="5:8">
      <c r="E1035" s="559"/>
      <c r="F1035" s="559"/>
      <c r="G1035" s="559"/>
      <c r="H1035" s="559"/>
    </row>
    <row r="1036" spans="5:8">
      <c r="E1036" s="559"/>
      <c r="F1036" s="559"/>
      <c r="G1036" s="559"/>
      <c r="H1036" s="559"/>
    </row>
    <row r="1037" spans="5:8">
      <c r="E1037" s="559"/>
      <c r="F1037" s="559"/>
      <c r="G1037" s="559"/>
      <c r="H1037" s="559"/>
    </row>
    <row r="1038" spans="5:8">
      <c r="E1038" s="559"/>
      <c r="F1038" s="559"/>
      <c r="G1038" s="559"/>
      <c r="H1038" s="559"/>
    </row>
    <row r="1039" spans="5:8">
      <c r="E1039" s="559"/>
      <c r="F1039" s="559"/>
      <c r="G1039" s="559"/>
      <c r="H1039" s="559"/>
    </row>
    <row r="1040" spans="5:8">
      <c r="E1040" s="559"/>
      <c r="F1040" s="559"/>
      <c r="G1040" s="559"/>
      <c r="H1040" s="559"/>
    </row>
    <row r="1041" spans="5:8">
      <c r="E1041" s="559"/>
      <c r="F1041" s="559"/>
      <c r="G1041" s="559"/>
      <c r="H1041" s="559"/>
    </row>
    <row r="1042" spans="5:8">
      <c r="E1042" s="559"/>
      <c r="F1042" s="559"/>
      <c r="G1042" s="559"/>
      <c r="H1042" s="559"/>
    </row>
    <row r="1043" spans="5:8">
      <c r="E1043" s="559"/>
      <c r="F1043" s="559"/>
      <c r="G1043" s="559"/>
      <c r="H1043" s="559"/>
    </row>
    <row r="1044" spans="5:8">
      <c r="E1044" s="559"/>
      <c r="F1044" s="559"/>
      <c r="G1044" s="559"/>
      <c r="H1044" s="559"/>
    </row>
    <row r="1045" spans="5:8">
      <c r="E1045" s="559"/>
      <c r="F1045" s="559"/>
      <c r="G1045" s="559"/>
      <c r="H1045" s="559"/>
    </row>
    <row r="1046" spans="5:8">
      <c r="E1046" s="559"/>
      <c r="F1046" s="559"/>
      <c r="G1046" s="559"/>
      <c r="H1046" s="559"/>
    </row>
    <row r="1047" spans="5:8">
      <c r="E1047" s="559"/>
      <c r="F1047" s="559"/>
      <c r="G1047" s="559"/>
      <c r="H1047" s="559"/>
    </row>
    <row r="1048" spans="5:8">
      <c r="E1048" s="559"/>
      <c r="F1048" s="559"/>
      <c r="G1048" s="559"/>
      <c r="H1048" s="559"/>
    </row>
    <row r="1049" spans="5:8">
      <c r="E1049" s="559"/>
      <c r="F1049" s="559"/>
      <c r="G1049" s="559"/>
      <c r="H1049" s="559"/>
    </row>
    <row r="1050" spans="5:8">
      <c r="E1050" s="559"/>
      <c r="F1050" s="559"/>
      <c r="G1050" s="559"/>
      <c r="H1050" s="559"/>
    </row>
    <row r="1051" spans="5:8">
      <c r="E1051" s="559"/>
      <c r="F1051" s="559"/>
      <c r="G1051" s="559"/>
      <c r="H1051" s="559"/>
    </row>
    <row r="1052" spans="5:8">
      <c r="E1052" s="559"/>
      <c r="F1052" s="559"/>
      <c r="G1052" s="559"/>
      <c r="H1052" s="559"/>
    </row>
    <row r="1053" spans="5:8">
      <c r="E1053" s="559"/>
      <c r="F1053" s="559"/>
      <c r="G1053" s="559"/>
      <c r="H1053" s="559"/>
    </row>
    <row r="1054" spans="5:8">
      <c r="E1054" s="559"/>
      <c r="F1054" s="559"/>
      <c r="G1054" s="559"/>
      <c r="H1054" s="559"/>
    </row>
    <row r="1055" spans="5:8">
      <c r="E1055" s="559"/>
      <c r="F1055" s="559"/>
      <c r="G1055" s="559"/>
      <c r="H1055" s="559"/>
    </row>
    <row r="1056" spans="5:8">
      <c r="E1056" s="559"/>
      <c r="F1056" s="559"/>
      <c r="G1056" s="559"/>
      <c r="H1056" s="559"/>
    </row>
    <row r="1057" spans="5:8">
      <c r="E1057" s="559"/>
      <c r="F1057" s="559"/>
      <c r="G1057" s="559"/>
      <c r="H1057" s="559"/>
    </row>
    <row r="1058" spans="5:8">
      <c r="E1058" s="559"/>
      <c r="F1058" s="559"/>
      <c r="G1058" s="559"/>
      <c r="H1058" s="559"/>
    </row>
    <row r="1059" spans="5:8">
      <c r="E1059" s="559"/>
      <c r="F1059" s="559"/>
      <c r="G1059" s="559"/>
      <c r="H1059" s="559"/>
    </row>
    <row r="1060" spans="5:8">
      <c r="E1060" s="559"/>
      <c r="F1060" s="559"/>
      <c r="G1060" s="559"/>
      <c r="H1060" s="559"/>
    </row>
    <row r="1061" spans="5:8">
      <c r="E1061" s="559"/>
      <c r="F1061" s="559"/>
      <c r="G1061" s="559"/>
      <c r="H1061" s="559"/>
    </row>
    <row r="1062" spans="5:8">
      <c r="E1062" s="559"/>
      <c r="F1062" s="559"/>
      <c r="G1062" s="559"/>
      <c r="H1062" s="559"/>
    </row>
    <row r="1063" spans="5:8">
      <c r="E1063" s="559"/>
      <c r="F1063" s="559"/>
      <c r="G1063" s="559"/>
      <c r="H1063" s="559"/>
    </row>
    <row r="1064" spans="5:8">
      <c r="E1064" s="559"/>
      <c r="F1064" s="559"/>
      <c r="G1064" s="559"/>
      <c r="H1064" s="559"/>
    </row>
    <row r="1065" spans="5:8">
      <c r="E1065" s="559"/>
      <c r="F1065" s="559"/>
      <c r="G1065" s="559"/>
      <c r="H1065" s="559"/>
    </row>
    <row r="1066" spans="5:8">
      <c r="E1066" s="559"/>
      <c r="F1066" s="559"/>
      <c r="G1066" s="559"/>
      <c r="H1066" s="559"/>
    </row>
    <row r="1067" spans="5:8">
      <c r="E1067" s="559"/>
      <c r="F1067" s="559"/>
      <c r="G1067" s="559"/>
      <c r="H1067" s="559"/>
    </row>
    <row r="1068" spans="5:8">
      <c r="E1068" s="559"/>
      <c r="F1068" s="559"/>
      <c r="G1068" s="559"/>
      <c r="H1068" s="559"/>
    </row>
    <row r="1069" spans="5:8">
      <c r="E1069" s="559"/>
      <c r="F1069" s="559"/>
      <c r="G1069" s="559"/>
      <c r="H1069" s="559"/>
    </row>
    <row r="1070" spans="5:8">
      <c r="E1070" s="559"/>
      <c r="F1070" s="559"/>
      <c r="G1070" s="559"/>
      <c r="H1070" s="559"/>
    </row>
    <row r="1071" spans="5:8">
      <c r="E1071" s="559"/>
      <c r="F1071" s="559"/>
      <c r="G1071" s="559"/>
      <c r="H1071" s="559"/>
    </row>
    <row r="1072" spans="5:8">
      <c r="E1072" s="559"/>
      <c r="F1072" s="559"/>
      <c r="G1072" s="559"/>
      <c r="H1072" s="559"/>
    </row>
    <row r="1073" spans="5:8">
      <c r="E1073" s="559"/>
      <c r="F1073" s="559"/>
      <c r="G1073" s="559"/>
      <c r="H1073" s="559"/>
    </row>
    <row r="1074" spans="5:8">
      <c r="E1074" s="559"/>
      <c r="F1074" s="559"/>
      <c r="G1074" s="559"/>
      <c r="H1074" s="559"/>
    </row>
    <row r="1075" spans="5:8">
      <c r="E1075" s="559"/>
      <c r="F1075" s="559"/>
      <c r="G1075" s="559"/>
      <c r="H1075" s="559"/>
    </row>
    <row r="1076" spans="5:8">
      <c r="E1076" s="559"/>
      <c r="F1076" s="559"/>
      <c r="G1076" s="559"/>
      <c r="H1076" s="559"/>
    </row>
    <row r="1077" spans="5:8">
      <c r="E1077" s="559"/>
      <c r="F1077" s="559"/>
      <c r="G1077" s="559"/>
      <c r="H1077" s="559"/>
    </row>
  </sheetData>
  <mergeCells count="63">
    <mergeCell ref="E45:K45"/>
    <mergeCell ref="L9:L11"/>
    <mergeCell ref="L13:L14"/>
    <mergeCell ref="A4:M4"/>
    <mergeCell ref="A5:T5"/>
    <mergeCell ref="F7:F8"/>
    <mergeCell ref="G7:G8"/>
    <mergeCell ref="A6:I6"/>
    <mergeCell ref="O7:O8"/>
    <mergeCell ref="D7:D8"/>
    <mergeCell ref="E7:E8"/>
    <mergeCell ref="H7:H8"/>
    <mergeCell ref="R7:T7"/>
    <mergeCell ref="C13:C14"/>
    <mergeCell ref="R13:R14"/>
    <mergeCell ref="P7:Q7"/>
    <mergeCell ref="A13:A14"/>
    <mergeCell ref="B13:B14"/>
    <mergeCell ref="A31:D31"/>
    <mergeCell ref="A9:A11"/>
    <mergeCell ref="B9:B11"/>
    <mergeCell ref="C9:C11"/>
    <mergeCell ref="A40:D40"/>
    <mergeCell ref="A41:D41"/>
    <mergeCell ref="A32:D32"/>
    <mergeCell ref="A33:D33"/>
    <mergeCell ref="A35:D35"/>
    <mergeCell ref="A36:D36"/>
    <mergeCell ref="A37:D37"/>
    <mergeCell ref="A38:D38"/>
    <mergeCell ref="N7:N8"/>
    <mergeCell ref="U7:U8"/>
    <mergeCell ref="M7:M8"/>
    <mergeCell ref="A1:H1"/>
    <mergeCell ref="I1:M1"/>
    <mergeCell ref="B7:B8"/>
    <mergeCell ref="A7:A8"/>
    <mergeCell ref="A2:U2"/>
    <mergeCell ref="L7:L8"/>
    <mergeCell ref="K7:K8"/>
    <mergeCell ref="B3:U3"/>
    <mergeCell ref="C7:C8"/>
    <mergeCell ref="I7:I8"/>
    <mergeCell ref="J7:J8"/>
    <mergeCell ref="T13:T14"/>
    <mergeCell ref="N13:N14"/>
    <mergeCell ref="O13:O14"/>
    <mergeCell ref="M9:M11"/>
    <mergeCell ref="M31:AA31"/>
    <mergeCell ref="M12:AA12"/>
    <mergeCell ref="P13:P14"/>
    <mergeCell ref="Q13:Q14"/>
    <mergeCell ref="AA13:AA14"/>
    <mergeCell ref="U13:U14"/>
    <mergeCell ref="M13:M14"/>
    <mergeCell ref="S13:S14"/>
    <mergeCell ref="U9:U11"/>
    <mergeCell ref="N9:N11"/>
    <mergeCell ref="AB7:AB8"/>
    <mergeCell ref="AC7:AC8"/>
    <mergeCell ref="AB13:AB14"/>
    <mergeCell ref="AC13:AC14"/>
    <mergeCell ref="AA7:AA8"/>
  </mergeCells>
  <conditionalFormatting sqref="E7:H7">
    <cfRule type="dataBar" priority="1">
      <dataBar>
        <cfvo type="min"/>
        <cfvo type="max"/>
        <color rgb="FF638EC6"/>
      </dataBar>
      <extLst>
        <ext xmlns:x14="http://schemas.microsoft.com/office/spreadsheetml/2009/9/main" uri="{B025F937-C7B1-47D3-B67F-A62EFF666E3E}">
          <x14:id>{B1EB1C80-398E-4897-A419-BBA7DEC00D74}</x14:id>
        </ext>
      </extLst>
    </cfRule>
  </conditionalFormatting>
  <conditionalFormatting sqref="I8:K8 I7:M7">
    <cfRule type="dataBar" priority="30">
      <dataBar>
        <cfvo type="min"/>
        <cfvo type="max"/>
        <color rgb="FF638EC6"/>
      </dataBar>
      <extLst>
        <ext xmlns:x14="http://schemas.microsoft.com/office/spreadsheetml/2009/9/main" uri="{B025F937-C7B1-47D3-B67F-A62EFF666E3E}">
          <x14:id>{E5A32450-3EF7-4A95-BF8A-8AC7E1B58B86}</x14:id>
        </ext>
      </extLst>
    </cfRule>
  </conditionalFormatting>
  <pageMargins left="0.7" right="0.7" top="0.75" bottom="0.75" header="0.3" footer="0.3"/>
  <pageSetup paperSize="8" scale="64" fitToHeight="0" orientation="landscape" r:id="rId1"/>
  <extLst>
    <ext xmlns:x14="http://schemas.microsoft.com/office/spreadsheetml/2009/9/main" uri="{78C0D931-6437-407d-A8EE-F0AAD7539E65}">
      <x14:conditionalFormattings>
        <x14:conditionalFormatting xmlns:xm="http://schemas.microsoft.com/office/excel/2006/main">
          <x14:cfRule type="dataBar" id="{B1EB1C80-398E-4897-A419-BBA7DEC00D74}">
            <x14:dataBar minLength="0" maxLength="100" border="1" negativeBarBorderColorSameAsPositive="0">
              <x14:cfvo type="autoMin"/>
              <x14:cfvo type="autoMax"/>
              <x14:borderColor rgb="FF638EC6"/>
              <x14:negativeFillColor rgb="FFFF0000"/>
              <x14:negativeBorderColor rgb="FFFF0000"/>
              <x14:axisColor rgb="FF000000"/>
            </x14:dataBar>
          </x14:cfRule>
          <xm:sqref>E7:H7</xm:sqref>
        </x14:conditionalFormatting>
        <x14:conditionalFormatting xmlns:xm="http://schemas.microsoft.com/office/excel/2006/main">
          <x14:cfRule type="dataBar" id="{E5A32450-3EF7-4A95-BF8A-8AC7E1B58B86}">
            <x14:dataBar minLength="0" maxLength="100" border="1" negativeBarBorderColorSameAsPositive="0">
              <x14:cfvo type="autoMin"/>
              <x14:cfvo type="autoMax"/>
              <x14:borderColor rgb="FF638EC6"/>
              <x14:negativeFillColor rgb="FFFF0000"/>
              <x14:negativeBorderColor rgb="FFFF0000"/>
              <x14:axisColor rgb="FF000000"/>
            </x14:dataBar>
          </x14:cfRule>
          <xm:sqref>I8:K8 I7:M7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18">
    <tabColor rgb="FF92D050"/>
  </sheetPr>
  <dimension ref="A1:W1088"/>
  <sheetViews>
    <sheetView topLeftCell="B8" zoomScale="80" zoomScaleNormal="80" workbookViewId="0">
      <selection activeCell="V44" sqref="V44"/>
    </sheetView>
  </sheetViews>
  <sheetFormatPr defaultColWidth="9.140625" defaultRowHeight="42" customHeight="1"/>
  <cols>
    <col min="1" max="1" width="17" style="505" customWidth="1"/>
    <col min="2" max="2" width="29.7109375" style="374" customWidth="1"/>
    <col min="3" max="3" width="4.28515625" style="374" hidden="1" customWidth="1"/>
    <col min="4" max="4" width="7.85546875" style="374" customWidth="1"/>
    <col min="5" max="6" width="14.28515625" style="375" customWidth="1"/>
    <col min="7" max="8" width="12.7109375" style="375" customWidth="1"/>
    <col min="9" max="9" width="16.28515625" style="374" hidden="1" customWidth="1"/>
    <col min="10" max="10" width="13.85546875" style="374" hidden="1" customWidth="1"/>
    <col min="11" max="11" width="78.85546875" style="860" customWidth="1"/>
    <col min="12" max="12" width="12.28515625" style="374" customWidth="1"/>
    <col min="13" max="13" width="30.5703125" style="374" customWidth="1"/>
    <col min="14" max="14" width="21.5703125" style="374" customWidth="1"/>
    <col min="15" max="15" width="20.85546875" style="374" customWidth="1"/>
    <col min="16" max="18" width="6.28515625" style="409" hidden="1" customWidth="1"/>
    <col min="19" max="19" width="31.28515625" style="374" hidden="1" customWidth="1"/>
    <col min="20" max="20" width="35.28515625" style="374" hidden="1" customWidth="1"/>
    <col min="21" max="21" width="17.85546875" style="374" customWidth="1"/>
    <col min="22" max="22" width="26.28515625" style="374" customWidth="1"/>
    <col min="23" max="23" width="17.42578125" style="374" customWidth="1"/>
    <col min="24" max="16384" width="9.140625" style="374"/>
  </cols>
  <sheetData>
    <row r="1" spans="1:23" ht="16.149999999999999" customHeight="1">
      <c r="A1" s="1092" t="s">
        <v>1411</v>
      </c>
      <c r="B1" s="1092"/>
      <c r="C1" s="1092"/>
      <c r="D1" s="1092"/>
      <c r="E1" s="1092"/>
      <c r="F1" s="1092"/>
      <c r="G1" s="1092"/>
      <c r="H1" s="1092"/>
      <c r="I1" s="1092"/>
      <c r="J1" s="402"/>
      <c r="P1" s="1092"/>
      <c r="Q1" s="1092"/>
      <c r="R1" s="1092"/>
      <c r="S1" s="1092"/>
    </row>
    <row r="2" spans="1:23" ht="25.15" customHeight="1">
      <c r="A2" s="1088" t="s">
        <v>1463</v>
      </c>
      <c r="B2" s="1106"/>
      <c r="C2" s="1106"/>
      <c r="D2" s="1106"/>
      <c r="E2" s="1106"/>
      <c r="F2" s="1106"/>
      <c r="G2" s="1106"/>
      <c r="H2" s="1106"/>
      <c r="I2" s="1106"/>
      <c r="J2" s="1106"/>
      <c r="K2" s="1106"/>
      <c r="L2" s="1106"/>
      <c r="M2" s="1106"/>
      <c r="N2" s="1106"/>
      <c r="O2" s="1106"/>
      <c r="P2" s="1106"/>
      <c r="Q2" s="1106"/>
      <c r="R2" s="1106"/>
      <c r="S2" s="1106"/>
    </row>
    <row r="3" spans="1:23" ht="10.9" customHeight="1">
      <c r="A3" s="504"/>
      <c r="B3" s="505"/>
      <c r="C3" s="505"/>
      <c r="D3" s="505"/>
      <c r="E3" s="505"/>
      <c r="F3" s="505"/>
      <c r="G3" s="505"/>
      <c r="H3" s="505"/>
      <c r="I3" s="505"/>
      <c r="J3" s="505"/>
      <c r="L3" s="505"/>
      <c r="M3" s="505"/>
      <c r="N3" s="505"/>
      <c r="O3" s="505"/>
      <c r="S3" s="505"/>
    </row>
    <row r="4" spans="1:23" ht="12" customHeight="1">
      <c r="A4" s="505" t="str">
        <f>A16</f>
        <v>10.02.05.(T)</v>
      </c>
      <c r="B4" s="374" t="str">
        <f>B16</f>
        <v>Remontuoti ir prižiūrėti savivaldybės turtą</v>
      </c>
      <c r="E4" s="374"/>
      <c r="F4" s="374"/>
      <c r="G4" s="374"/>
      <c r="H4" s="374"/>
    </row>
    <row r="5" spans="1:23" ht="12.6" customHeight="1">
      <c r="E5" s="374"/>
      <c r="F5" s="374"/>
      <c r="G5" s="374"/>
      <c r="H5" s="374"/>
    </row>
    <row r="6" spans="1:23" ht="18.600000000000001" customHeight="1">
      <c r="A6" s="1089" t="s">
        <v>1846</v>
      </c>
      <c r="B6" s="1089"/>
      <c r="C6" s="1089"/>
      <c r="D6" s="1089"/>
      <c r="E6" s="1089"/>
      <c r="F6" s="401"/>
      <c r="G6" s="401"/>
      <c r="H6" s="401"/>
      <c r="I6" s="373"/>
      <c r="J6" s="402"/>
      <c r="P6" s="403"/>
      <c r="Q6" s="403"/>
      <c r="R6" s="403"/>
      <c r="S6" s="373"/>
    </row>
    <row r="7" spans="1:23" ht="17.25" customHeight="1">
      <c r="A7" s="1232" t="s">
        <v>1839</v>
      </c>
      <c r="B7" s="1232"/>
      <c r="C7" s="1232"/>
      <c r="D7" s="1232"/>
      <c r="E7" s="1232"/>
      <c r="F7" s="1232"/>
      <c r="G7" s="1232"/>
      <c r="H7" s="1232"/>
      <c r="I7" s="1232"/>
      <c r="J7" s="1232"/>
      <c r="K7" s="1232"/>
      <c r="L7" s="1232"/>
      <c r="M7" s="1232"/>
      <c r="N7" s="1232"/>
      <c r="O7" s="1232"/>
      <c r="P7" s="1232"/>
      <c r="Q7" s="1232"/>
      <c r="R7" s="1232"/>
      <c r="S7" s="1232"/>
    </row>
    <row r="8" spans="1:23" ht="12" customHeight="1">
      <c r="A8" s="401"/>
      <c r="B8" s="401"/>
      <c r="C8" s="401"/>
      <c r="D8" s="401"/>
      <c r="E8" s="401"/>
      <c r="F8" s="401"/>
      <c r="G8" s="401"/>
      <c r="H8" s="401"/>
      <c r="I8" s="373"/>
      <c r="J8" s="402"/>
      <c r="P8" s="403"/>
      <c r="Q8" s="403"/>
      <c r="R8" s="403"/>
      <c r="S8" s="373"/>
    </row>
    <row r="9" spans="1:23" ht="13.9" customHeight="1">
      <c r="A9" s="1089" t="s">
        <v>1814</v>
      </c>
      <c r="B9" s="1089"/>
      <c r="C9" s="1089"/>
      <c r="D9" s="1089"/>
      <c r="E9" s="1089"/>
      <c r="F9" s="1089"/>
      <c r="G9" s="1089"/>
      <c r="H9" s="1089"/>
      <c r="I9" s="1089"/>
      <c r="J9" s="1089"/>
      <c r="K9" s="1089"/>
      <c r="L9" s="1089"/>
      <c r="M9" s="1089"/>
      <c r="N9" s="1089"/>
      <c r="O9" s="1089"/>
      <c r="P9" s="1089"/>
      <c r="Q9" s="1089"/>
      <c r="R9" s="1089"/>
      <c r="S9" s="1089"/>
    </row>
    <row r="10" spans="1:23" s="409" customFormat="1" ht="42" customHeight="1">
      <c r="A10" s="1083" t="s">
        <v>949</v>
      </c>
      <c r="B10" s="1104" t="s">
        <v>1383</v>
      </c>
      <c r="C10" s="1235" t="s">
        <v>1273</v>
      </c>
      <c r="D10" s="1237" t="s">
        <v>1274</v>
      </c>
      <c r="E10" s="1238" t="s">
        <v>1850</v>
      </c>
      <c r="F10" s="1083" t="s">
        <v>1847</v>
      </c>
      <c r="G10" s="1083" t="s">
        <v>1848</v>
      </c>
      <c r="H10" s="1083" t="s">
        <v>1849</v>
      </c>
      <c r="I10" s="1099" t="s">
        <v>1279</v>
      </c>
      <c r="J10" s="1099" t="s">
        <v>1386</v>
      </c>
      <c r="K10" s="1233" t="s">
        <v>1494</v>
      </c>
      <c r="L10" s="1100" t="s">
        <v>1524</v>
      </c>
      <c r="M10" s="1100" t="s">
        <v>1525</v>
      </c>
      <c r="N10" s="1030" t="s">
        <v>1526</v>
      </c>
      <c r="O10" s="1030"/>
      <c r="P10" s="1030" t="s">
        <v>950</v>
      </c>
      <c r="Q10" s="1030"/>
      <c r="R10" s="1030"/>
      <c r="S10" s="1030" t="s">
        <v>951</v>
      </c>
      <c r="U10" s="1030" t="s">
        <v>1805</v>
      </c>
      <c r="V10" s="1209" t="s">
        <v>1840</v>
      </c>
      <c r="W10" s="1209" t="s">
        <v>1841</v>
      </c>
    </row>
    <row r="11" spans="1:23" s="409" customFormat="1" ht="42" customHeight="1">
      <c r="A11" s="1231"/>
      <c r="B11" s="1105"/>
      <c r="C11" s="1236"/>
      <c r="D11" s="1096"/>
      <c r="E11" s="1083"/>
      <c r="F11" s="1231"/>
      <c r="G11" s="1231"/>
      <c r="H11" s="1231"/>
      <c r="I11" s="1104"/>
      <c r="J11" s="1104"/>
      <c r="K11" s="1234"/>
      <c r="L11" s="1225"/>
      <c r="M11" s="1225"/>
      <c r="N11" s="404" t="s">
        <v>1853</v>
      </c>
      <c r="O11" s="404" t="s">
        <v>1854</v>
      </c>
      <c r="P11" s="404">
        <v>2024</v>
      </c>
      <c r="Q11" s="404">
        <v>2025</v>
      </c>
      <c r="R11" s="404">
        <v>2026</v>
      </c>
      <c r="S11" s="1100"/>
      <c r="U11" s="1100"/>
      <c r="V11" s="1210"/>
      <c r="W11" s="1210"/>
    </row>
    <row r="12" spans="1:23" ht="42" hidden="1" customHeight="1">
      <c r="A12" s="1243" t="s">
        <v>552</v>
      </c>
      <c r="B12" s="1244" t="s">
        <v>1302</v>
      </c>
      <c r="C12" s="1245">
        <v>188711925</v>
      </c>
      <c r="D12" s="829" t="s">
        <v>651</v>
      </c>
      <c r="E12" s="823">
        <v>0</v>
      </c>
      <c r="F12" s="823"/>
      <c r="G12" s="823"/>
      <c r="H12" s="823"/>
      <c r="I12" s="824"/>
      <c r="J12" s="824"/>
      <c r="K12" s="1240"/>
      <c r="L12" s="1224" t="s">
        <v>1351</v>
      </c>
      <c r="M12" s="1224"/>
      <c r="N12" s="830"/>
      <c r="O12" s="830"/>
      <c r="P12" s="1223"/>
      <c r="Q12" s="1223"/>
      <c r="R12" s="1223"/>
      <c r="S12" s="1224"/>
      <c r="T12" s="557"/>
      <c r="U12" s="557"/>
    </row>
    <row r="13" spans="1:23" ht="42" hidden="1" customHeight="1">
      <c r="A13" s="1243"/>
      <c r="B13" s="1244"/>
      <c r="C13" s="1245"/>
      <c r="D13" s="829" t="s">
        <v>334</v>
      </c>
      <c r="E13" s="825"/>
      <c r="F13" s="825"/>
      <c r="G13" s="825"/>
      <c r="H13" s="825"/>
      <c r="I13" s="826"/>
      <c r="J13" s="824"/>
      <c r="K13" s="1241"/>
      <c r="L13" s="1224"/>
      <c r="M13" s="1224"/>
      <c r="N13" s="830"/>
      <c r="O13" s="830"/>
      <c r="P13" s="1223"/>
      <c r="Q13" s="1223"/>
      <c r="R13" s="1223"/>
      <c r="S13" s="1224"/>
      <c r="T13" s="557"/>
      <c r="U13" s="557"/>
    </row>
    <row r="14" spans="1:23" ht="42" hidden="1" customHeight="1">
      <c r="A14" s="1243"/>
      <c r="B14" s="1244"/>
      <c r="C14" s="1245"/>
      <c r="D14" s="829" t="s">
        <v>571</v>
      </c>
      <c r="E14" s="825"/>
      <c r="F14" s="825"/>
      <c r="G14" s="825"/>
      <c r="H14" s="825"/>
      <c r="I14" s="826"/>
      <c r="J14" s="824"/>
      <c r="K14" s="1241"/>
      <c r="L14" s="1224"/>
      <c r="M14" s="1224"/>
      <c r="N14" s="830"/>
      <c r="O14" s="830"/>
      <c r="P14" s="1223"/>
      <c r="Q14" s="1223"/>
      <c r="R14" s="1223"/>
      <c r="S14" s="1224"/>
      <c r="T14" s="557"/>
      <c r="U14" s="557"/>
    </row>
    <row r="15" spans="1:23" ht="42" hidden="1" customHeight="1">
      <c r="A15" s="1243"/>
      <c r="B15" s="1244"/>
      <c r="C15" s="1245"/>
      <c r="D15" s="831" t="s">
        <v>1275</v>
      </c>
      <c r="E15" s="823">
        <f>E12</f>
        <v>0</v>
      </c>
      <c r="F15" s="823"/>
      <c r="G15" s="823"/>
      <c r="H15" s="823"/>
      <c r="I15" s="824"/>
      <c r="J15" s="824"/>
      <c r="K15" s="1241"/>
      <c r="L15" s="1224"/>
      <c r="M15" s="1224"/>
      <c r="N15" s="830"/>
      <c r="O15" s="830"/>
      <c r="P15" s="1223"/>
      <c r="Q15" s="1223"/>
      <c r="R15" s="1223"/>
      <c r="S15" s="1224"/>
      <c r="T15" s="557"/>
      <c r="U15" s="557"/>
    </row>
    <row r="16" spans="1:23" ht="31.5" customHeight="1">
      <c r="A16" s="419" t="s">
        <v>1410</v>
      </c>
      <c r="B16" s="418" t="s">
        <v>1303</v>
      </c>
      <c r="C16" s="419"/>
      <c r="D16" s="419"/>
      <c r="E16" s="420">
        <f>SUM(E21)</f>
        <v>14</v>
      </c>
      <c r="F16" s="420">
        <f>SUM(F21)</f>
        <v>51.39</v>
      </c>
      <c r="G16" s="420">
        <f>SUM(G21)</f>
        <v>51.39</v>
      </c>
      <c r="H16" s="439">
        <f>G16/F16</f>
        <v>1</v>
      </c>
      <c r="I16" s="420" t="e">
        <f>SUM(I21,#REF!)</f>
        <v>#REF!</v>
      </c>
      <c r="J16" s="419"/>
      <c r="K16" s="1221"/>
      <c r="L16" s="1221"/>
      <c r="M16" s="1221"/>
      <c r="N16" s="1221"/>
      <c r="O16" s="1221"/>
      <c r="P16" s="1221"/>
      <c r="Q16" s="1221"/>
      <c r="R16" s="1221"/>
      <c r="S16" s="1221"/>
      <c r="T16" s="1221"/>
      <c r="U16" s="1222"/>
      <c r="V16" s="1214"/>
      <c r="W16" s="1215"/>
    </row>
    <row r="17" spans="1:23" ht="38.450000000000003" customHeight="1">
      <c r="A17" s="1119" t="s">
        <v>1409</v>
      </c>
      <c r="B17" s="1058" t="s">
        <v>1304</v>
      </c>
      <c r="C17" s="1230" t="s">
        <v>1277</v>
      </c>
      <c r="D17" s="557" t="s">
        <v>651</v>
      </c>
      <c r="E17" s="597"/>
      <c r="F17" s="597">
        <v>10.36</v>
      </c>
      <c r="G17" s="597">
        <v>10.36</v>
      </c>
      <c r="H17" s="598">
        <f>G17/F17</f>
        <v>1</v>
      </c>
      <c r="I17" s="597">
        <f>I24</f>
        <v>0</v>
      </c>
      <c r="J17" s="1242"/>
      <c r="K17" s="1049" t="s">
        <v>1874</v>
      </c>
      <c r="L17" s="1028" t="s">
        <v>802</v>
      </c>
      <c r="M17" s="1028" t="s">
        <v>1811</v>
      </c>
      <c r="N17" s="1028" t="s">
        <v>439</v>
      </c>
      <c r="O17" s="1028" t="s">
        <v>439</v>
      </c>
      <c r="P17" s="1067">
        <v>98</v>
      </c>
      <c r="Q17" s="1067">
        <v>98</v>
      </c>
      <c r="R17" s="1067">
        <v>98</v>
      </c>
      <c r="S17" s="1217"/>
      <c r="T17" s="557"/>
      <c r="U17" s="1216" t="s">
        <v>1799</v>
      </c>
      <c r="V17" s="1211" t="s">
        <v>1875</v>
      </c>
      <c r="W17" s="1211"/>
    </row>
    <row r="18" spans="1:23" ht="36" hidden="1" customHeight="1">
      <c r="A18" s="1119"/>
      <c r="B18" s="1058"/>
      <c r="C18" s="1230"/>
      <c r="D18" s="557" t="s">
        <v>1495</v>
      </c>
      <c r="E18" s="597"/>
      <c r="F18" s="597"/>
      <c r="G18" s="597"/>
      <c r="H18" s="597"/>
      <c r="I18" s="597">
        <f>SUM(I23,I25,I26,I27,I29,I30,I31,I32,I33,I34,I35,I36,I37,I38,I39,I40,I41,)</f>
        <v>0</v>
      </c>
      <c r="J18" s="1242"/>
      <c r="K18" s="1049"/>
      <c r="L18" s="1028"/>
      <c r="M18" s="1028"/>
      <c r="N18" s="1028"/>
      <c r="O18" s="1028"/>
      <c r="P18" s="1067"/>
      <c r="Q18" s="1067"/>
      <c r="R18" s="1067"/>
      <c r="S18" s="1217"/>
      <c r="T18" s="557"/>
      <c r="U18" s="1216"/>
      <c r="V18" s="1212"/>
      <c r="W18" s="1212"/>
    </row>
    <row r="19" spans="1:23" ht="34.15" hidden="1" customHeight="1">
      <c r="A19" s="1119"/>
      <c r="B19" s="1058"/>
      <c r="C19" s="1230"/>
      <c r="D19" s="557" t="s">
        <v>1320</v>
      </c>
      <c r="E19" s="597"/>
      <c r="F19" s="597"/>
      <c r="G19" s="597"/>
      <c r="H19" s="597"/>
      <c r="I19" s="597">
        <v>5</v>
      </c>
      <c r="J19" s="1242"/>
      <c r="K19" s="1049"/>
      <c r="L19" s="1028"/>
      <c r="M19" s="1028"/>
      <c r="N19" s="1028"/>
      <c r="O19" s="1028"/>
      <c r="P19" s="1067"/>
      <c r="Q19" s="1067"/>
      <c r="R19" s="1067"/>
      <c r="S19" s="1217"/>
      <c r="T19" s="557"/>
      <c r="U19" s="1216"/>
      <c r="V19" s="1212"/>
      <c r="W19" s="1212"/>
    </row>
    <row r="20" spans="1:23" ht="34.15" customHeight="1">
      <c r="A20" s="1119"/>
      <c r="B20" s="1058"/>
      <c r="C20" s="1230"/>
      <c r="D20" s="557" t="s">
        <v>1810</v>
      </c>
      <c r="E20" s="597">
        <v>14</v>
      </c>
      <c r="F20" s="597">
        <v>41.03</v>
      </c>
      <c r="G20" s="597">
        <v>41.03</v>
      </c>
      <c r="H20" s="598">
        <f>G20/F20</f>
        <v>1</v>
      </c>
      <c r="I20" s="597"/>
      <c r="J20" s="1242"/>
      <c r="K20" s="1049"/>
      <c r="L20" s="1028"/>
      <c r="M20" s="1028"/>
      <c r="N20" s="1028"/>
      <c r="O20" s="1028"/>
      <c r="P20" s="1067"/>
      <c r="Q20" s="1067"/>
      <c r="R20" s="1067"/>
      <c r="S20" s="1217"/>
      <c r="T20" s="557"/>
      <c r="U20" s="1216"/>
      <c r="V20" s="1212"/>
      <c r="W20" s="1212"/>
    </row>
    <row r="21" spans="1:23" ht="32.25" customHeight="1">
      <c r="A21" s="1119"/>
      <c r="B21" s="1058"/>
      <c r="C21" s="1230"/>
      <c r="D21" s="600" t="s">
        <v>1275</v>
      </c>
      <c r="E21" s="601">
        <f>E17+E20</f>
        <v>14</v>
      </c>
      <c r="F21" s="601">
        <f>F17+F20</f>
        <v>51.39</v>
      </c>
      <c r="G21" s="601">
        <f>G17+G20</f>
        <v>51.39</v>
      </c>
      <c r="H21" s="602">
        <f>G21/F21</f>
        <v>1</v>
      </c>
      <c r="I21" s="601">
        <f>I17+I18+I19</f>
        <v>5</v>
      </c>
      <c r="J21" s="1242"/>
      <c r="K21" s="1050"/>
      <c r="L21" s="1028"/>
      <c r="M21" s="1028"/>
      <c r="N21" s="1028"/>
      <c r="O21" s="1028"/>
      <c r="P21" s="1067"/>
      <c r="Q21" s="1067"/>
      <c r="R21" s="1067"/>
      <c r="S21" s="1058"/>
      <c r="T21" s="557"/>
      <c r="U21" s="1216"/>
      <c r="V21" s="1213"/>
      <c r="W21" s="1213"/>
    </row>
    <row r="22" spans="1:23" ht="59.25" hidden="1" customHeight="1">
      <c r="A22" s="506"/>
      <c r="B22" s="433" t="s">
        <v>698</v>
      </c>
      <c r="C22" s="629"/>
      <c r="D22" s="670"/>
      <c r="E22" s="671"/>
      <c r="F22" s="437">
        <v>100.377</v>
      </c>
      <c r="G22" s="437">
        <v>99.578000000000003</v>
      </c>
      <c r="H22" s="827">
        <f>G22/F22</f>
        <v>0.99204000916544632</v>
      </c>
      <c r="I22" s="646"/>
      <c r="J22" s="646"/>
      <c r="K22" s="867" t="s">
        <v>1551</v>
      </c>
      <c r="L22" s="507"/>
      <c r="M22" s="413"/>
      <c r="N22" s="413"/>
      <c r="O22" s="413"/>
      <c r="P22" s="604"/>
      <c r="Q22" s="604"/>
      <c r="R22" s="604"/>
      <c r="S22" s="614"/>
      <c r="T22" s="557"/>
      <c r="U22" s="901"/>
      <c r="V22" s="902"/>
      <c r="W22" s="902"/>
    </row>
    <row r="23" spans="1:23" ht="27.75" hidden="1" customHeight="1">
      <c r="A23" s="508"/>
      <c r="B23" s="433" t="s">
        <v>1522</v>
      </c>
      <c r="C23" s="629"/>
      <c r="D23" s="628"/>
      <c r="E23" s="441"/>
      <c r="F23" s="437"/>
      <c r="G23" s="437"/>
      <c r="H23" s="827"/>
      <c r="I23" s="437"/>
      <c r="J23" s="437"/>
      <c r="K23" s="867" t="s">
        <v>1765</v>
      </c>
      <c r="L23" s="507"/>
      <c r="M23" s="413"/>
      <c r="N23" s="413"/>
      <c r="O23" s="413"/>
      <c r="P23" s="604"/>
      <c r="Q23" s="604"/>
      <c r="R23" s="604"/>
      <c r="S23" s="413"/>
      <c r="T23" s="557"/>
      <c r="U23" s="901"/>
      <c r="V23" s="902"/>
      <c r="W23" s="902"/>
    </row>
    <row r="24" spans="1:23" ht="25.5" hidden="1" customHeight="1">
      <c r="A24" s="508"/>
      <c r="B24" s="433" t="s">
        <v>1331</v>
      </c>
      <c r="C24" s="629"/>
      <c r="D24" s="628"/>
      <c r="E24" s="441"/>
      <c r="F24" s="437"/>
      <c r="G24" s="437"/>
      <c r="H24" s="827"/>
      <c r="I24" s="437"/>
      <c r="J24" s="437"/>
      <c r="K24" s="862" t="s">
        <v>1746</v>
      </c>
      <c r="L24" s="507"/>
      <c r="M24" s="413"/>
      <c r="N24" s="413"/>
      <c r="O24" s="413"/>
      <c r="P24" s="604"/>
      <c r="Q24" s="604"/>
      <c r="R24" s="604"/>
      <c r="S24" s="413"/>
      <c r="T24" s="557"/>
      <c r="U24" s="901"/>
      <c r="V24" s="902"/>
      <c r="W24" s="902"/>
    </row>
    <row r="25" spans="1:23" ht="65.25" hidden="1" customHeight="1">
      <c r="A25" s="508"/>
      <c r="B25" s="507" t="s">
        <v>1329</v>
      </c>
      <c r="C25" s="629"/>
      <c r="D25" s="628"/>
      <c r="E25" s="441"/>
      <c r="F25" s="437"/>
      <c r="G25" s="437"/>
      <c r="H25" s="827"/>
      <c r="I25" s="437"/>
      <c r="J25" s="437"/>
      <c r="K25" s="867" t="s">
        <v>1745</v>
      </c>
      <c r="L25" s="507"/>
      <c r="M25" s="413"/>
      <c r="N25" s="413"/>
      <c r="O25" s="413"/>
      <c r="P25" s="604"/>
      <c r="Q25" s="604"/>
      <c r="R25" s="604"/>
      <c r="S25" s="413"/>
      <c r="T25" s="557"/>
      <c r="U25" s="901"/>
      <c r="V25" s="902"/>
      <c r="W25" s="902"/>
    </row>
    <row r="26" spans="1:23" ht="63" hidden="1" customHeight="1">
      <c r="A26" s="508"/>
      <c r="B26" s="507" t="s">
        <v>1330</v>
      </c>
      <c r="C26" s="629"/>
      <c r="D26" s="628"/>
      <c r="E26" s="441"/>
      <c r="F26" s="437"/>
      <c r="G26" s="437"/>
      <c r="H26" s="827"/>
      <c r="I26" s="441"/>
      <c r="J26" s="437"/>
      <c r="K26" s="867" t="s">
        <v>1756</v>
      </c>
      <c r="L26" s="507"/>
      <c r="M26" s="413"/>
      <c r="N26" s="413"/>
      <c r="O26" s="413"/>
      <c r="P26" s="828">
        <v>4</v>
      </c>
      <c r="Q26" s="828">
        <v>4</v>
      </c>
      <c r="R26" s="828">
        <v>4</v>
      </c>
      <c r="S26" s="413"/>
      <c r="T26" s="557"/>
      <c r="U26" s="901"/>
      <c r="V26" s="902"/>
      <c r="W26" s="902"/>
    </row>
    <row r="27" spans="1:23" ht="30.75" hidden="1" customHeight="1">
      <c r="A27" s="508"/>
      <c r="B27" s="507" t="s">
        <v>1322</v>
      </c>
      <c r="C27" s="629"/>
      <c r="D27" s="628"/>
      <c r="E27" s="441"/>
      <c r="F27" s="437"/>
      <c r="G27" s="437"/>
      <c r="H27" s="827"/>
      <c r="I27" s="441"/>
      <c r="J27" s="437"/>
      <c r="K27" s="867" t="s">
        <v>1783</v>
      </c>
      <c r="L27" s="507"/>
      <c r="M27" s="413"/>
      <c r="N27" s="413"/>
      <c r="O27" s="413"/>
      <c r="P27" s="828">
        <v>3527</v>
      </c>
      <c r="Q27" s="828"/>
      <c r="R27" s="828"/>
      <c r="S27" s="413"/>
      <c r="T27" s="557"/>
      <c r="U27" s="901"/>
      <c r="V27" s="902"/>
      <c r="W27" s="902"/>
    </row>
    <row r="28" spans="1:23" ht="87" hidden="1" customHeight="1">
      <c r="A28" s="508"/>
      <c r="B28" s="509" t="s">
        <v>1348</v>
      </c>
      <c r="C28" s="629"/>
      <c r="D28" s="628"/>
      <c r="E28" s="441"/>
      <c r="F28" s="437"/>
      <c r="G28" s="437"/>
      <c r="H28" s="827"/>
      <c r="I28" s="437"/>
      <c r="J28" s="437"/>
      <c r="K28" s="867" t="s">
        <v>1747</v>
      </c>
      <c r="L28" s="507"/>
      <c r="M28" s="413"/>
      <c r="N28" s="413"/>
      <c r="O28" s="413"/>
      <c r="P28" s="828"/>
      <c r="Q28" s="828"/>
      <c r="R28" s="828"/>
      <c r="S28" s="413"/>
      <c r="T28" s="557"/>
      <c r="U28" s="901"/>
      <c r="V28" s="902"/>
      <c r="W28" s="902"/>
    </row>
    <row r="29" spans="1:23" ht="32.25" hidden="1" customHeight="1">
      <c r="A29" s="508"/>
      <c r="B29" s="509" t="s">
        <v>1335</v>
      </c>
      <c r="C29" s="629"/>
      <c r="D29" s="628"/>
      <c r="E29" s="441"/>
      <c r="F29" s="437"/>
      <c r="G29" s="437"/>
      <c r="H29" s="827"/>
      <c r="I29" s="441"/>
      <c r="J29" s="437"/>
      <c r="K29" s="867" t="s">
        <v>1552</v>
      </c>
      <c r="L29" s="507"/>
      <c r="M29" s="413"/>
      <c r="N29" s="413"/>
      <c r="O29" s="413"/>
      <c r="P29" s="828"/>
      <c r="Q29" s="828"/>
      <c r="R29" s="828"/>
      <c r="S29" s="413"/>
      <c r="T29" s="557"/>
      <c r="U29" s="901"/>
      <c r="V29" s="902"/>
      <c r="W29" s="902"/>
    </row>
    <row r="30" spans="1:23" ht="33" hidden="1" customHeight="1">
      <c r="A30" s="508"/>
      <c r="B30" s="433" t="s">
        <v>1529</v>
      </c>
      <c r="C30" s="629"/>
      <c r="D30" s="628"/>
      <c r="E30" s="441"/>
      <c r="F30" s="437"/>
      <c r="G30" s="437"/>
      <c r="H30" s="827"/>
      <c r="I30" s="441"/>
      <c r="J30" s="437"/>
      <c r="K30" s="867" t="s">
        <v>1782</v>
      </c>
      <c r="L30" s="507"/>
      <c r="M30" s="413"/>
      <c r="N30" s="413"/>
      <c r="O30" s="413"/>
      <c r="P30" s="828"/>
      <c r="Q30" s="828"/>
      <c r="R30" s="828"/>
      <c r="S30" s="413"/>
      <c r="T30" s="557"/>
      <c r="U30" s="901"/>
      <c r="V30" s="902"/>
      <c r="W30" s="902"/>
    </row>
    <row r="31" spans="1:23" ht="28.5" hidden="1" customHeight="1">
      <c r="A31" s="508"/>
      <c r="B31" s="507" t="s">
        <v>1530</v>
      </c>
      <c r="C31" s="629"/>
      <c r="D31" s="628"/>
      <c r="E31" s="441"/>
      <c r="F31" s="437"/>
      <c r="G31" s="437"/>
      <c r="H31" s="827"/>
      <c r="I31" s="441"/>
      <c r="J31" s="437"/>
      <c r="K31" s="867" t="s">
        <v>1749</v>
      </c>
      <c r="L31" s="507"/>
      <c r="M31" s="413"/>
      <c r="N31" s="413"/>
      <c r="O31" s="413"/>
      <c r="P31" s="828"/>
      <c r="Q31" s="828"/>
      <c r="R31" s="828"/>
      <c r="S31" s="413"/>
      <c r="T31" s="557"/>
      <c r="U31" s="901"/>
      <c r="V31" s="902"/>
      <c r="W31" s="902"/>
    </row>
    <row r="32" spans="1:23" ht="27.75" hidden="1" customHeight="1">
      <c r="A32" s="508"/>
      <c r="B32" s="433" t="s">
        <v>1528</v>
      </c>
      <c r="C32" s="629"/>
      <c r="D32" s="628"/>
      <c r="E32" s="441"/>
      <c r="F32" s="437"/>
      <c r="G32" s="437"/>
      <c r="H32" s="827"/>
      <c r="I32" s="441"/>
      <c r="J32" s="437"/>
      <c r="K32" s="867" t="s">
        <v>1784</v>
      </c>
      <c r="L32" s="507"/>
      <c r="M32" s="413"/>
      <c r="N32" s="413"/>
      <c r="O32" s="413"/>
      <c r="P32" s="828"/>
      <c r="Q32" s="828"/>
      <c r="R32" s="828"/>
      <c r="S32" s="413"/>
      <c r="T32" s="557"/>
      <c r="U32" s="901"/>
      <c r="V32" s="902"/>
      <c r="W32" s="902"/>
    </row>
    <row r="33" spans="1:23" ht="24.75" hidden="1" customHeight="1">
      <c r="A33" s="508"/>
      <c r="B33" s="510" t="s">
        <v>1334</v>
      </c>
      <c r="C33" s="629"/>
      <c r="D33" s="628"/>
      <c r="E33" s="441"/>
      <c r="F33" s="437"/>
      <c r="G33" s="437"/>
      <c r="H33" s="827"/>
      <c r="I33" s="441"/>
      <c r="J33" s="437"/>
      <c r="K33" s="867" t="s">
        <v>1743</v>
      </c>
      <c r="L33" s="507"/>
      <c r="M33" s="413"/>
      <c r="N33" s="413"/>
      <c r="O33" s="413"/>
      <c r="P33" s="828"/>
      <c r="Q33" s="828"/>
      <c r="R33" s="828"/>
      <c r="S33" s="413"/>
      <c r="T33" s="557"/>
      <c r="U33" s="901"/>
      <c r="V33" s="902"/>
      <c r="W33" s="902"/>
    </row>
    <row r="34" spans="1:23" ht="29.25" hidden="1" customHeight="1">
      <c r="A34" s="508"/>
      <c r="B34" s="509" t="s">
        <v>1332</v>
      </c>
      <c r="C34" s="629"/>
      <c r="D34" s="628"/>
      <c r="E34" s="441"/>
      <c r="F34" s="437"/>
      <c r="G34" s="437"/>
      <c r="H34" s="827"/>
      <c r="I34" s="441"/>
      <c r="J34" s="437"/>
      <c r="K34" s="867" t="s">
        <v>1744</v>
      </c>
      <c r="L34" s="507"/>
      <c r="M34" s="413"/>
      <c r="N34" s="413"/>
      <c r="O34" s="413"/>
      <c r="P34" s="828"/>
      <c r="Q34" s="828"/>
      <c r="R34" s="828"/>
      <c r="S34" s="413"/>
      <c r="T34" s="557"/>
      <c r="U34" s="901"/>
      <c r="V34" s="902"/>
      <c r="W34" s="902"/>
    </row>
    <row r="35" spans="1:23" ht="33" hidden="1" customHeight="1">
      <c r="A35" s="508"/>
      <c r="B35" s="510" t="s">
        <v>1333</v>
      </c>
      <c r="C35" s="629"/>
      <c r="D35" s="628"/>
      <c r="E35" s="441"/>
      <c r="F35" s="437"/>
      <c r="G35" s="437"/>
      <c r="H35" s="827"/>
      <c r="I35" s="441"/>
      <c r="J35" s="437"/>
      <c r="K35" s="867" t="s">
        <v>1553</v>
      </c>
      <c r="L35" s="507"/>
      <c r="M35" s="413"/>
      <c r="N35" s="413"/>
      <c r="O35" s="413"/>
      <c r="P35" s="828"/>
      <c r="Q35" s="828"/>
      <c r="R35" s="828"/>
      <c r="S35" s="413"/>
      <c r="T35" s="557"/>
      <c r="U35" s="901"/>
      <c r="V35" s="902"/>
      <c r="W35" s="902"/>
    </row>
    <row r="36" spans="1:23" ht="30.75" hidden="1" customHeight="1">
      <c r="A36" s="508"/>
      <c r="B36" s="509" t="s">
        <v>1323</v>
      </c>
      <c r="C36" s="629"/>
      <c r="D36" s="628"/>
      <c r="E36" s="441"/>
      <c r="F36" s="437"/>
      <c r="G36" s="437"/>
      <c r="H36" s="827"/>
      <c r="I36" s="441"/>
      <c r="J36" s="437"/>
      <c r="K36" s="867" t="s">
        <v>1748</v>
      </c>
      <c r="L36" s="507"/>
      <c r="M36" s="413"/>
      <c r="N36" s="413"/>
      <c r="O36" s="413"/>
      <c r="P36" s="828"/>
      <c r="Q36" s="828"/>
      <c r="R36" s="828"/>
      <c r="S36" s="413"/>
      <c r="T36" s="557"/>
      <c r="U36" s="901"/>
      <c r="V36" s="902"/>
      <c r="W36" s="902"/>
    </row>
    <row r="37" spans="1:23" ht="42" hidden="1" customHeight="1">
      <c r="A37" s="431"/>
      <c r="B37" s="432"/>
      <c r="C37" s="619"/>
      <c r="D37" s="604"/>
      <c r="E37" s="436"/>
      <c r="F37" s="436"/>
      <c r="G37" s="436"/>
      <c r="H37" s="436"/>
      <c r="I37" s="436"/>
      <c r="J37" s="411"/>
      <c r="K37" s="861"/>
      <c r="L37" s="413"/>
      <c r="M37" s="413"/>
      <c r="N37" s="413"/>
      <c r="O37" s="413"/>
      <c r="P37" s="828"/>
      <c r="Q37" s="828"/>
      <c r="R37" s="828"/>
      <c r="S37" s="413"/>
      <c r="T37" s="557"/>
      <c r="U37" s="858"/>
      <c r="V37" s="902"/>
      <c r="W37" s="902"/>
    </row>
    <row r="38" spans="1:23" ht="42" hidden="1" customHeight="1">
      <c r="A38" s="431"/>
      <c r="B38" s="432"/>
      <c r="C38" s="619"/>
      <c r="D38" s="604"/>
      <c r="E38" s="436"/>
      <c r="F38" s="436"/>
      <c r="G38" s="436"/>
      <c r="H38" s="436"/>
      <c r="I38" s="436"/>
      <c r="J38" s="411"/>
      <c r="K38" s="861"/>
      <c r="L38" s="413"/>
      <c r="M38" s="413"/>
      <c r="N38" s="413"/>
      <c r="O38" s="413"/>
      <c r="P38" s="828"/>
      <c r="Q38" s="828"/>
      <c r="R38" s="828"/>
      <c r="S38" s="413"/>
      <c r="T38" s="557"/>
      <c r="U38" s="858"/>
      <c r="V38" s="902"/>
      <c r="W38" s="902"/>
    </row>
    <row r="39" spans="1:23" ht="42" hidden="1" customHeight="1">
      <c r="A39" s="431"/>
      <c r="B39" s="432"/>
      <c r="C39" s="619"/>
      <c r="D39" s="604"/>
      <c r="E39" s="436"/>
      <c r="F39" s="436"/>
      <c r="G39" s="436"/>
      <c r="H39" s="436"/>
      <c r="I39" s="436"/>
      <c r="J39" s="411"/>
      <c r="K39" s="861"/>
      <c r="L39" s="413"/>
      <c r="M39" s="413"/>
      <c r="N39" s="413"/>
      <c r="O39" s="413"/>
      <c r="P39" s="828"/>
      <c r="Q39" s="828"/>
      <c r="R39" s="828"/>
      <c r="S39" s="413"/>
      <c r="T39" s="557"/>
      <c r="U39" s="858"/>
      <c r="V39" s="902"/>
      <c r="W39" s="902"/>
    </row>
    <row r="40" spans="1:23" ht="42" hidden="1" customHeight="1">
      <c r="A40" s="431"/>
      <c r="B40" s="432"/>
      <c r="C40" s="619"/>
      <c r="D40" s="604"/>
      <c r="E40" s="436"/>
      <c r="F40" s="436"/>
      <c r="G40" s="436"/>
      <c r="H40" s="436"/>
      <c r="I40" s="436"/>
      <c r="J40" s="411"/>
      <c r="K40" s="861"/>
      <c r="L40" s="413"/>
      <c r="M40" s="413"/>
      <c r="N40" s="413"/>
      <c r="O40" s="413"/>
      <c r="P40" s="828"/>
      <c r="Q40" s="828"/>
      <c r="R40" s="828"/>
      <c r="S40" s="413"/>
      <c r="T40" s="557"/>
      <c r="U40" s="858"/>
      <c r="V40" s="902"/>
      <c r="W40" s="902"/>
    </row>
    <row r="41" spans="1:23" ht="42" hidden="1" customHeight="1">
      <c r="A41" s="431"/>
      <c r="B41" s="432"/>
      <c r="C41" s="619"/>
      <c r="D41" s="604"/>
      <c r="E41" s="436"/>
      <c r="F41" s="436"/>
      <c r="G41" s="436"/>
      <c r="H41" s="436"/>
      <c r="I41" s="436"/>
      <c r="J41" s="411"/>
      <c r="K41" s="861"/>
      <c r="L41" s="413"/>
      <c r="M41" s="413"/>
      <c r="N41" s="413"/>
      <c r="O41" s="413"/>
      <c r="P41" s="828"/>
      <c r="Q41" s="828"/>
      <c r="R41" s="828"/>
      <c r="S41" s="413"/>
      <c r="T41" s="557"/>
      <c r="U41" s="858"/>
      <c r="V41" s="902"/>
      <c r="W41" s="902"/>
    </row>
    <row r="42" spans="1:23" ht="65.45" customHeight="1">
      <c r="A42" s="1076"/>
      <c r="B42" s="1076"/>
      <c r="C42" s="1076"/>
      <c r="D42" s="1076"/>
      <c r="E42" s="757" t="s">
        <v>1851</v>
      </c>
      <c r="F42" s="757" t="s">
        <v>1847</v>
      </c>
      <c r="G42" s="757" t="s">
        <v>1848</v>
      </c>
      <c r="H42" s="757" t="s">
        <v>1849</v>
      </c>
      <c r="I42" s="763" t="str">
        <f>I10</f>
        <v>2024  m.asignavimų  planas, tūkst. Eur</v>
      </c>
      <c r="J42" s="763"/>
      <c r="K42" s="1219"/>
      <c r="L42" s="1220"/>
      <c r="M42" s="1220"/>
      <c r="N42" s="1220"/>
      <c r="O42" s="1220"/>
      <c r="P42" s="1220"/>
      <c r="Q42" s="1220"/>
      <c r="R42" s="1220"/>
      <c r="S42" s="1220"/>
      <c r="T42" s="1220"/>
      <c r="U42" s="1220"/>
      <c r="V42" s="1214"/>
      <c r="W42" s="1215"/>
    </row>
    <row r="43" spans="1:23" ht="31.15" customHeight="1">
      <c r="A43" s="1053" t="s">
        <v>942</v>
      </c>
      <c r="B43" s="1053"/>
      <c r="C43" s="1053"/>
      <c r="D43" s="1053"/>
      <c r="E43" s="599">
        <f>SUM(E44,E45,E46,E47,E48,E49,)</f>
        <v>14</v>
      </c>
      <c r="F43" s="599">
        <f t="shared" ref="F43:G43" si="0">SUM(F44,F45,F46,F47,F48,F49,)</f>
        <v>51.39</v>
      </c>
      <c r="G43" s="599">
        <f t="shared" si="0"/>
        <v>51.39</v>
      </c>
      <c r="H43" s="832">
        <f>G43/F43</f>
        <v>1</v>
      </c>
      <c r="I43" s="599" t="e">
        <f>SUM(I44,I45,I46,I47,I48,I49,)</f>
        <v>#REF!</v>
      </c>
      <c r="J43" s="855"/>
      <c r="K43" s="1218"/>
      <c r="L43" s="1218"/>
      <c r="M43" s="1218"/>
      <c r="N43" s="1218"/>
      <c r="O43" s="1218"/>
      <c r="P43" s="1218"/>
      <c r="Q43" s="1218"/>
      <c r="R43" s="1218"/>
      <c r="S43" s="1218"/>
      <c r="T43" s="1218"/>
      <c r="U43" s="1218"/>
    </row>
    <row r="44" spans="1:23" ht="43.15" customHeight="1">
      <c r="A44" s="1069" t="s">
        <v>1719</v>
      </c>
      <c r="B44" s="1069"/>
      <c r="C44" s="1069"/>
      <c r="D44" s="1069"/>
      <c r="E44" s="597">
        <f>E21</f>
        <v>14</v>
      </c>
      <c r="F44" s="597">
        <f>F21</f>
        <v>51.39</v>
      </c>
      <c r="G44" s="597">
        <f>G21</f>
        <v>51.39</v>
      </c>
      <c r="H44" s="832">
        <f t="shared" ref="H44:H53" si="1">G44/F44</f>
        <v>1</v>
      </c>
      <c r="I44" s="597" t="e">
        <f>SUM(#REF!,#REF!,#REF!,#REF!,#REF!,#REF!,#REF!,#REF!,#REF!,#REF!,#REF!,#REF!,#REF!,I17,#REF!,#REF!,#REF!,#REF!,#REF!,#REF!,#REF!,#REF!,#REF!,#REF!,#REF!,#REF!,#REF!,#REF!,#REF!,#REF!)</f>
        <v>#REF!</v>
      </c>
      <c r="J44" s="856"/>
      <c r="K44" s="1218"/>
      <c r="L44" s="1218"/>
      <c r="M44" s="1218"/>
      <c r="N44" s="1218"/>
      <c r="O44" s="1218"/>
      <c r="P44" s="1218"/>
      <c r="Q44" s="1218"/>
      <c r="R44" s="1218"/>
      <c r="S44" s="1218"/>
      <c r="T44" s="1218"/>
      <c r="U44" s="1218"/>
    </row>
    <row r="45" spans="1:23" ht="30.6" customHeight="1">
      <c r="A45" s="1069" t="s">
        <v>943</v>
      </c>
      <c r="B45" s="1069"/>
      <c r="C45" s="1069"/>
      <c r="D45" s="1069"/>
      <c r="E45" s="597">
        <v>0</v>
      </c>
      <c r="F45" s="597">
        <v>0</v>
      </c>
      <c r="G45" s="597">
        <v>0</v>
      </c>
      <c r="H45" s="832">
        <v>0</v>
      </c>
      <c r="I45" s="597" t="e">
        <f>SUM(#REF!,#REF!,#REF!,#REF!,#REF!,)</f>
        <v>#REF!</v>
      </c>
      <c r="J45" s="857"/>
      <c r="K45" s="1218"/>
      <c r="L45" s="1218"/>
      <c r="M45" s="1218"/>
      <c r="N45" s="1218"/>
      <c r="O45" s="1218"/>
      <c r="P45" s="1218"/>
      <c r="Q45" s="1218"/>
      <c r="R45" s="1218"/>
      <c r="S45" s="1218"/>
      <c r="T45" s="1218"/>
      <c r="U45" s="1218"/>
    </row>
    <row r="46" spans="1:23" ht="23.45" customHeight="1">
      <c r="A46" s="1069" t="s">
        <v>944</v>
      </c>
      <c r="B46" s="1069"/>
      <c r="C46" s="1069"/>
      <c r="D46" s="1069"/>
      <c r="E46" s="597">
        <v>0</v>
      </c>
      <c r="F46" s="597">
        <v>0</v>
      </c>
      <c r="G46" s="597">
        <v>0</v>
      </c>
      <c r="H46" s="832"/>
      <c r="I46" s="597" t="e">
        <f>SUM(#REF!,I19)</f>
        <v>#REF!</v>
      </c>
      <c r="J46" s="856"/>
      <c r="K46" s="1218"/>
      <c r="L46" s="1218"/>
      <c r="M46" s="1218"/>
      <c r="N46" s="1218"/>
      <c r="O46" s="1218"/>
      <c r="P46" s="1218"/>
      <c r="Q46" s="1218"/>
      <c r="R46" s="1218"/>
      <c r="S46" s="1218"/>
      <c r="T46" s="1218"/>
      <c r="U46" s="1218"/>
    </row>
    <row r="47" spans="1:23" ht="34.15" customHeight="1">
      <c r="A47" s="1069" t="s">
        <v>1461</v>
      </c>
      <c r="B47" s="1069"/>
      <c r="C47" s="1069"/>
      <c r="D47" s="1069"/>
      <c r="E47" s="597">
        <v>0</v>
      </c>
      <c r="F47" s="597">
        <v>0</v>
      </c>
      <c r="G47" s="597">
        <v>0</v>
      </c>
      <c r="H47" s="832">
        <v>0</v>
      </c>
      <c r="I47" s="597" t="e">
        <f>#REF!+#REF!</f>
        <v>#REF!</v>
      </c>
      <c r="J47" s="856"/>
      <c r="K47" s="1218"/>
      <c r="L47" s="1218"/>
      <c r="M47" s="1218"/>
      <c r="N47" s="1218"/>
      <c r="O47" s="1218"/>
      <c r="P47" s="1218"/>
      <c r="Q47" s="1218"/>
      <c r="R47" s="1218"/>
      <c r="S47" s="1218"/>
      <c r="T47" s="1218"/>
      <c r="U47" s="1218"/>
    </row>
    <row r="48" spans="1:23" ht="26.45" customHeight="1">
      <c r="A48" s="1069" t="s">
        <v>945</v>
      </c>
      <c r="B48" s="1069"/>
      <c r="C48" s="1069"/>
      <c r="D48" s="1069"/>
      <c r="E48" s="597">
        <v>0</v>
      </c>
      <c r="F48" s="597">
        <v>0</v>
      </c>
      <c r="G48" s="597">
        <v>0</v>
      </c>
      <c r="H48" s="832">
        <v>0</v>
      </c>
      <c r="I48" s="597" t="e">
        <f>SUM(#REF!,#REF!,#REF!,#REF!,#REF!,#REF!,)</f>
        <v>#REF!</v>
      </c>
      <c r="J48" s="856"/>
      <c r="K48" s="1218"/>
      <c r="L48" s="1218"/>
      <c r="M48" s="1218"/>
      <c r="N48" s="1218"/>
      <c r="O48" s="1218"/>
      <c r="P48" s="1218"/>
      <c r="Q48" s="1218"/>
      <c r="R48" s="1218"/>
      <c r="S48" s="1218"/>
      <c r="T48" s="1218"/>
      <c r="U48" s="1218"/>
    </row>
    <row r="49" spans="1:21" ht="33" hidden="1" customHeight="1">
      <c r="A49" s="557"/>
      <c r="B49" s="1069" t="s">
        <v>946</v>
      </c>
      <c r="C49" s="1069"/>
      <c r="D49" s="1069"/>
      <c r="E49" s="597">
        <v>0</v>
      </c>
      <c r="F49" s="597">
        <v>0</v>
      </c>
      <c r="G49" s="597">
        <v>0</v>
      </c>
      <c r="H49" s="832"/>
      <c r="I49" s="597" t="e">
        <f>SUM(#REF!,#REF!,#REF!,#REF!,#REF!,#REF!,I18,#REF!,#REF!,#REF!)</f>
        <v>#REF!</v>
      </c>
      <c r="J49" s="858"/>
      <c r="K49" s="1218"/>
      <c r="L49" s="1218"/>
      <c r="M49" s="1218"/>
      <c r="N49" s="1218"/>
      <c r="O49" s="1218"/>
      <c r="P49" s="1218"/>
      <c r="Q49" s="1218"/>
      <c r="R49" s="1218"/>
      <c r="S49" s="1218"/>
      <c r="T49" s="1218"/>
      <c r="U49" s="1218"/>
    </row>
    <row r="50" spans="1:21" ht="44.45" customHeight="1">
      <c r="A50" s="1053" t="s">
        <v>947</v>
      </c>
      <c r="B50" s="1053"/>
      <c r="C50" s="1053"/>
      <c r="D50" s="1053"/>
      <c r="E50" s="597">
        <v>0</v>
      </c>
      <c r="F50" s="597">
        <v>0</v>
      </c>
      <c r="G50" s="597">
        <v>0</v>
      </c>
      <c r="H50" s="832"/>
      <c r="I50" s="597">
        <v>0</v>
      </c>
      <c r="J50" s="858"/>
      <c r="K50" s="1218"/>
      <c r="L50" s="1218"/>
      <c r="M50" s="1218"/>
      <c r="N50" s="1218"/>
      <c r="O50" s="1218"/>
      <c r="P50" s="1218"/>
      <c r="Q50" s="1218"/>
      <c r="R50" s="1218"/>
      <c r="S50" s="1218"/>
      <c r="T50" s="1218"/>
      <c r="U50" s="1218"/>
    </row>
    <row r="51" spans="1:21" ht="33" customHeight="1">
      <c r="A51" s="1053" t="s">
        <v>1280</v>
      </c>
      <c r="B51" s="1053"/>
      <c r="C51" s="1053"/>
      <c r="D51" s="1053"/>
      <c r="E51" s="599">
        <f>E43+E50</f>
        <v>14</v>
      </c>
      <c r="F51" s="599">
        <f t="shared" ref="F51:G51" si="2">F43+F50</f>
        <v>51.39</v>
      </c>
      <c r="G51" s="599">
        <f t="shared" si="2"/>
        <v>51.39</v>
      </c>
      <c r="H51" s="832">
        <f t="shared" si="1"/>
        <v>1</v>
      </c>
      <c r="I51" s="599" t="e">
        <f t="shared" ref="I51" si="3">I43+I50</f>
        <v>#REF!</v>
      </c>
      <c r="J51" s="859"/>
      <c r="K51" s="1218"/>
      <c r="L51" s="1218"/>
      <c r="M51" s="1218"/>
      <c r="N51" s="1218"/>
      <c r="O51" s="1218"/>
      <c r="P51" s="1218"/>
      <c r="Q51" s="1218"/>
      <c r="R51" s="1218"/>
      <c r="S51" s="1218"/>
      <c r="T51" s="1218"/>
      <c r="U51" s="1218"/>
    </row>
    <row r="52" spans="1:21" ht="32.450000000000003" hidden="1" customHeight="1">
      <c r="A52" s="1227" t="s">
        <v>1384</v>
      </c>
      <c r="B52" s="1228"/>
      <c r="C52" s="1228"/>
      <c r="D52" s="1229"/>
      <c r="E52" s="399">
        <v>0</v>
      </c>
      <c r="F52" s="399">
        <v>0</v>
      </c>
      <c r="G52" s="399">
        <v>0</v>
      </c>
      <c r="H52" s="430"/>
      <c r="I52" s="399" t="e">
        <f>#REF!</f>
        <v>#REF!</v>
      </c>
      <c r="J52" s="405"/>
      <c r="K52" s="880"/>
      <c r="L52" s="400"/>
      <c r="M52" s="400"/>
      <c r="N52" s="400"/>
      <c r="O52" s="400"/>
      <c r="P52" s="406"/>
      <c r="Q52" s="406"/>
      <c r="R52" s="406"/>
      <c r="S52" s="400"/>
    </row>
    <row r="53" spans="1:21" ht="46.9" hidden="1" customHeight="1">
      <c r="A53" s="423"/>
      <c r="B53" s="1239" t="s">
        <v>948</v>
      </c>
      <c r="C53" s="1239"/>
      <c r="D53" s="1239"/>
      <c r="E53" s="417">
        <v>0</v>
      </c>
      <c r="F53" s="417">
        <v>0</v>
      </c>
      <c r="G53" s="417">
        <v>0</v>
      </c>
      <c r="H53" s="430" t="e">
        <f t="shared" si="1"/>
        <v>#DIV/0!</v>
      </c>
      <c r="I53" s="407" t="e">
        <f>I52/E51-1</f>
        <v>#REF!</v>
      </c>
      <c r="J53" s="405"/>
      <c r="K53" s="880"/>
      <c r="L53" s="400"/>
      <c r="M53" s="400"/>
      <c r="N53" s="400"/>
      <c r="O53" s="400"/>
      <c r="P53" s="406"/>
      <c r="Q53" s="406"/>
      <c r="R53" s="406"/>
      <c r="S53" s="400"/>
    </row>
    <row r="54" spans="1:21" ht="42" customHeight="1">
      <c r="E54" s="374"/>
      <c r="F54" s="374"/>
      <c r="G54" s="374"/>
      <c r="H54" s="374"/>
    </row>
    <row r="55" spans="1:21" ht="42" hidden="1" customHeight="1">
      <c r="E55" s="374"/>
      <c r="F55" s="374"/>
      <c r="G55" s="374"/>
      <c r="H55" s="374"/>
      <c r="I55" s="374">
        <v>4436.9719999999998</v>
      </c>
    </row>
    <row r="56" spans="1:21" ht="42" hidden="1" customHeight="1">
      <c r="E56" s="374"/>
      <c r="F56" s="374"/>
      <c r="G56" s="374"/>
      <c r="H56" s="374"/>
      <c r="I56" s="379" t="e">
        <f>I55-I44-I46-I48-I49</f>
        <v>#REF!</v>
      </c>
    </row>
    <row r="57" spans="1:21" ht="42" hidden="1" customHeight="1">
      <c r="B57" s="1226"/>
      <c r="C57" s="1226"/>
      <c r="D57" s="1226"/>
      <c r="E57" s="374"/>
      <c r="F57" s="374"/>
      <c r="G57" s="374"/>
      <c r="H57" s="374"/>
      <c r="I57" s="589"/>
      <c r="J57" s="589"/>
      <c r="K57" s="864"/>
    </row>
    <row r="58" spans="1:21" ht="42" hidden="1" customHeight="1">
      <c r="E58" s="379">
        <v>14301.78</v>
      </c>
      <c r="F58" s="374">
        <v>12988.987999999999</v>
      </c>
      <c r="G58" s="374"/>
      <c r="H58" s="374"/>
    </row>
    <row r="59" spans="1:21" ht="42" hidden="1" customHeight="1">
      <c r="E59" s="379">
        <f>E58-F44-F45-F46-F47-F48</f>
        <v>14250.390000000001</v>
      </c>
      <c r="F59" s="379">
        <f>F58-G44-G45-G46-G47-G48</f>
        <v>12937.598</v>
      </c>
      <c r="G59" s="374"/>
      <c r="H59" s="374"/>
    </row>
    <row r="60" spans="1:21" ht="42" hidden="1" customHeight="1">
      <c r="E60" s="374"/>
      <c r="F60" s="374"/>
      <c r="G60" s="374"/>
      <c r="H60" s="374"/>
    </row>
    <row r="61" spans="1:21" ht="42" customHeight="1">
      <c r="E61" s="374"/>
      <c r="F61" s="374"/>
      <c r="G61" s="374"/>
      <c r="H61" s="374"/>
      <c r="I61" s="379"/>
    </row>
    <row r="62" spans="1:21" ht="42" customHeight="1">
      <c r="E62" s="374"/>
      <c r="F62" s="374"/>
      <c r="G62" s="374"/>
      <c r="H62" s="374"/>
      <c r="I62" s="379"/>
    </row>
    <row r="63" spans="1:21" ht="42" customHeight="1">
      <c r="E63" s="374"/>
      <c r="F63" s="374"/>
      <c r="G63" s="374"/>
      <c r="H63" s="374"/>
      <c r="I63" s="379"/>
    </row>
    <row r="64" spans="1:21" ht="42" customHeight="1">
      <c r="E64" s="374"/>
      <c r="F64" s="374"/>
      <c r="G64" s="374"/>
      <c r="H64" s="374"/>
      <c r="I64" s="379"/>
    </row>
    <row r="65" spans="5:8" ht="42" customHeight="1">
      <c r="E65" s="374"/>
      <c r="F65" s="374"/>
      <c r="G65" s="374"/>
      <c r="H65" s="374"/>
    </row>
    <row r="66" spans="5:8" ht="42" customHeight="1">
      <c r="E66" s="374"/>
      <c r="F66" s="374"/>
      <c r="G66" s="374"/>
      <c r="H66" s="374"/>
    </row>
    <row r="67" spans="5:8" ht="42" customHeight="1">
      <c r="E67" s="374"/>
      <c r="F67" s="374"/>
      <c r="G67" s="374"/>
      <c r="H67" s="374"/>
    </row>
    <row r="68" spans="5:8" ht="42" customHeight="1">
      <c r="E68" s="374"/>
      <c r="F68" s="374"/>
      <c r="G68" s="374"/>
      <c r="H68" s="374"/>
    </row>
    <row r="69" spans="5:8" ht="42" customHeight="1">
      <c r="E69" s="374"/>
      <c r="F69" s="374"/>
      <c r="G69" s="374"/>
      <c r="H69" s="374"/>
    </row>
    <row r="70" spans="5:8" ht="42" customHeight="1">
      <c r="E70" s="374"/>
      <c r="F70" s="374"/>
      <c r="G70" s="374"/>
      <c r="H70" s="374"/>
    </row>
    <row r="71" spans="5:8" ht="42" customHeight="1">
      <c r="E71" s="374"/>
      <c r="F71" s="374"/>
      <c r="G71" s="374"/>
      <c r="H71" s="374"/>
    </row>
    <row r="72" spans="5:8" ht="42" customHeight="1">
      <c r="E72" s="374"/>
      <c r="F72" s="374"/>
      <c r="G72" s="374"/>
      <c r="H72" s="374"/>
    </row>
    <row r="73" spans="5:8" ht="42" customHeight="1">
      <c r="E73" s="374"/>
      <c r="F73" s="374"/>
      <c r="G73" s="374"/>
      <c r="H73" s="374"/>
    </row>
    <row r="74" spans="5:8" ht="42" customHeight="1">
      <c r="E74" s="374"/>
      <c r="F74" s="374"/>
      <c r="G74" s="374"/>
      <c r="H74" s="374"/>
    </row>
    <row r="75" spans="5:8" ht="42" customHeight="1">
      <c r="E75" s="374"/>
      <c r="F75" s="374"/>
      <c r="G75" s="374"/>
      <c r="H75" s="374"/>
    </row>
    <row r="76" spans="5:8" ht="42" customHeight="1">
      <c r="E76" s="374"/>
      <c r="F76" s="374"/>
      <c r="G76" s="374"/>
      <c r="H76" s="374"/>
    </row>
    <row r="77" spans="5:8" ht="42" customHeight="1">
      <c r="E77" s="374"/>
      <c r="F77" s="374"/>
      <c r="G77" s="374"/>
      <c r="H77" s="374"/>
    </row>
    <row r="78" spans="5:8" ht="42" customHeight="1">
      <c r="E78" s="374"/>
      <c r="F78" s="374"/>
      <c r="G78" s="374"/>
      <c r="H78" s="374"/>
    </row>
    <row r="79" spans="5:8" ht="42" customHeight="1">
      <c r="E79" s="374"/>
      <c r="F79" s="374"/>
      <c r="G79" s="374"/>
      <c r="H79" s="374"/>
    </row>
    <row r="80" spans="5:8" ht="42" customHeight="1">
      <c r="E80" s="374"/>
      <c r="F80" s="374"/>
      <c r="G80" s="374"/>
      <c r="H80" s="374"/>
    </row>
    <row r="81" spans="5:8" ht="42" customHeight="1">
      <c r="E81" s="374"/>
      <c r="F81" s="374"/>
      <c r="G81" s="374"/>
      <c r="H81" s="374"/>
    </row>
    <row r="82" spans="5:8" ht="42" customHeight="1">
      <c r="E82" s="374"/>
      <c r="F82" s="374"/>
      <c r="G82" s="374"/>
      <c r="H82" s="374"/>
    </row>
    <row r="83" spans="5:8" ht="42" customHeight="1">
      <c r="E83" s="374"/>
      <c r="F83" s="374"/>
      <c r="G83" s="374"/>
      <c r="H83" s="374"/>
    </row>
    <row r="84" spans="5:8" ht="42" customHeight="1">
      <c r="E84" s="374"/>
      <c r="F84" s="374"/>
      <c r="G84" s="374"/>
      <c r="H84" s="374"/>
    </row>
    <row r="85" spans="5:8" ht="42" customHeight="1">
      <c r="E85" s="374"/>
      <c r="F85" s="374"/>
      <c r="G85" s="374"/>
      <c r="H85" s="374"/>
    </row>
    <row r="86" spans="5:8" ht="42" customHeight="1">
      <c r="E86" s="374"/>
      <c r="F86" s="374"/>
      <c r="G86" s="374"/>
      <c r="H86" s="374"/>
    </row>
    <row r="87" spans="5:8" ht="42" customHeight="1">
      <c r="E87" s="374"/>
      <c r="F87" s="374"/>
      <c r="G87" s="374"/>
      <c r="H87" s="374"/>
    </row>
    <row r="88" spans="5:8" ht="42" customHeight="1">
      <c r="E88" s="374"/>
      <c r="F88" s="374"/>
      <c r="G88" s="374"/>
      <c r="H88" s="374"/>
    </row>
    <row r="89" spans="5:8" ht="42" customHeight="1">
      <c r="E89" s="374"/>
      <c r="F89" s="374"/>
      <c r="G89" s="374"/>
      <c r="H89" s="374"/>
    </row>
    <row r="90" spans="5:8" ht="42" customHeight="1">
      <c r="E90" s="374"/>
      <c r="F90" s="374"/>
      <c r="G90" s="374"/>
      <c r="H90" s="374"/>
    </row>
    <row r="91" spans="5:8" ht="42" customHeight="1">
      <c r="E91" s="374"/>
      <c r="F91" s="374"/>
      <c r="G91" s="374"/>
      <c r="H91" s="374"/>
    </row>
    <row r="92" spans="5:8" ht="42" customHeight="1">
      <c r="E92" s="374"/>
      <c r="F92" s="374"/>
      <c r="G92" s="374"/>
      <c r="H92" s="374"/>
    </row>
    <row r="93" spans="5:8" ht="42" customHeight="1">
      <c r="E93" s="374"/>
      <c r="F93" s="374"/>
      <c r="G93" s="374"/>
      <c r="H93" s="374"/>
    </row>
    <row r="94" spans="5:8" ht="42" customHeight="1">
      <c r="E94" s="374"/>
      <c r="F94" s="374"/>
      <c r="G94" s="374"/>
      <c r="H94" s="374"/>
    </row>
    <row r="95" spans="5:8" ht="42" customHeight="1">
      <c r="E95" s="374"/>
      <c r="F95" s="374"/>
      <c r="G95" s="374"/>
      <c r="H95" s="374"/>
    </row>
    <row r="96" spans="5:8" ht="42" customHeight="1">
      <c r="E96" s="374"/>
      <c r="F96" s="374"/>
      <c r="G96" s="374"/>
      <c r="H96" s="374"/>
    </row>
    <row r="97" spans="5:8" ht="42" customHeight="1">
      <c r="E97" s="374"/>
      <c r="F97" s="374"/>
      <c r="G97" s="374"/>
      <c r="H97" s="374"/>
    </row>
    <row r="98" spans="5:8" ht="42" customHeight="1">
      <c r="E98" s="374"/>
      <c r="F98" s="374"/>
      <c r="G98" s="374"/>
      <c r="H98" s="374"/>
    </row>
    <row r="99" spans="5:8" ht="42" customHeight="1">
      <c r="E99" s="374"/>
      <c r="F99" s="374"/>
      <c r="G99" s="374"/>
      <c r="H99" s="374"/>
    </row>
    <row r="100" spans="5:8" ht="42" customHeight="1">
      <c r="E100" s="374"/>
      <c r="F100" s="374"/>
      <c r="G100" s="374"/>
      <c r="H100" s="374"/>
    </row>
    <row r="101" spans="5:8" ht="42" customHeight="1">
      <c r="E101" s="374"/>
      <c r="F101" s="374"/>
      <c r="G101" s="374"/>
      <c r="H101" s="374"/>
    </row>
    <row r="102" spans="5:8" ht="42" customHeight="1">
      <c r="E102" s="374"/>
      <c r="F102" s="374"/>
      <c r="G102" s="374"/>
      <c r="H102" s="374"/>
    </row>
    <row r="103" spans="5:8" ht="42" customHeight="1">
      <c r="E103" s="374"/>
      <c r="F103" s="374"/>
      <c r="G103" s="374"/>
      <c r="H103" s="374"/>
    </row>
    <row r="104" spans="5:8" ht="42" customHeight="1">
      <c r="E104" s="374"/>
      <c r="F104" s="374"/>
      <c r="G104" s="374"/>
      <c r="H104" s="374"/>
    </row>
    <row r="105" spans="5:8" ht="42" customHeight="1">
      <c r="E105" s="374"/>
      <c r="F105" s="374"/>
      <c r="G105" s="374"/>
      <c r="H105" s="374"/>
    </row>
    <row r="106" spans="5:8" ht="42" customHeight="1">
      <c r="E106" s="374"/>
      <c r="F106" s="374"/>
      <c r="G106" s="374"/>
      <c r="H106" s="374"/>
    </row>
    <row r="107" spans="5:8" ht="42" customHeight="1">
      <c r="E107" s="374"/>
      <c r="F107" s="374"/>
      <c r="G107" s="374"/>
      <c r="H107" s="374"/>
    </row>
    <row r="108" spans="5:8" ht="42" customHeight="1">
      <c r="E108" s="374"/>
      <c r="F108" s="374"/>
      <c r="G108" s="374"/>
      <c r="H108" s="374"/>
    </row>
    <row r="109" spans="5:8" ht="42" customHeight="1">
      <c r="E109" s="374"/>
      <c r="F109" s="374"/>
      <c r="G109" s="374"/>
      <c r="H109" s="374"/>
    </row>
    <row r="110" spans="5:8" ht="42" customHeight="1">
      <c r="E110" s="374"/>
      <c r="F110" s="374"/>
      <c r="G110" s="374"/>
      <c r="H110" s="374"/>
    </row>
    <row r="111" spans="5:8" ht="42" customHeight="1">
      <c r="E111" s="374"/>
      <c r="F111" s="374"/>
      <c r="G111" s="374"/>
      <c r="H111" s="374"/>
    </row>
    <row r="112" spans="5:8" ht="42" customHeight="1">
      <c r="E112" s="374"/>
      <c r="F112" s="374"/>
      <c r="G112" s="374"/>
      <c r="H112" s="374"/>
    </row>
    <row r="113" spans="5:8" ht="42" customHeight="1">
      <c r="E113" s="374"/>
      <c r="F113" s="374"/>
      <c r="G113" s="374"/>
      <c r="H113" s="374"/>
    </row>
    <row r="114" spans="5:8" ht="42" customHeight="1">
      <c r="E114" s="374"/>
      <c r="F114" s="374"/>
      <c r="G114" s="374"/>
      <c r="H114" s="374"/>
    </row>
    <row r="115" spans="5:8" ht="42" customHeight="1">
      <c r="E115" s="374"/>
      <c r="F115" s="374"/>
      <c r="G115" s="374"/>
      <c r="H115" s="374"/>
    </row>
    <row r="116" spans="5:8" ht="42" customHeight="1">
      <c r="E116" s="374"/>
      <c r="F116" s="374"/>
      <c r="G116" s="374"/>
      <c r="H116" s="374"/>
    </row>
    <row r="117" spans="5:8" ht="42" customHeight="1">
      <c r="E117" s="374"/>
      <c r="F117" s="374"/>
      <c r="G117" s="374"/>
      <c r="H117" s="374"/>
    </row>
    <row r="118" spans="5:8" ht="42" customHeight="1">
      <c r="E118" s="374"/>
      <c r="F118" s="374"/>
      <c r="G118" s="374"/>
      <c r="H118" s="374"/>
    </row>
    <row r="119" spans="5:8" ht="42" customHeight="1">
      <c r="E119" s="374"/>
      <c r="F119" s="374"/>
      <c r="G119" s="374"/>
      <c r="H119" s="374"/>
    </row>
    <row r="120" spans="5:8" ht="42" customHeight="1">
      <c r="E120" s="374"/>
      <c r="F120" s="374"/>
      <c r="G120" s="374"/>
      <c r="H120" s="374"/>
    </row>
    <row r="121" spans="5:8" ht="42" customHeight="1">
      <c r="E121" s="374"/>
      <c r="F121" s="374"/>
      <c r="G121" s="374"/>
      <c r="H121" s="374"/>
    </row>
    <row r="122" spans="5:8" ht="42" customHeight="1">
      <c r="E122" s="374"/>
      <c r="F122" s="374"/>
      <c r="G122" s="374"/>
      <c r="H122" s="374"/>
    </row>
    <row r="123" spans="5:8" ht="42" customHeight="1">
      <c r="E123" s="374"/>
      <c r="F123" s="374"/>
      <c r="G123" s="374"/>
      <c r="H123" s="374"/>
    </row>
    <row r="124" spans="5:8" ht="42" customHeight="1">
      <c r="E124" s="374"/>
      <c r="F124" s="374"/>
      <c r="G124" s="374"/>
      <c r="H124" s="374"/>
    </row>
    <row r="125" spans="5:8" ht="42" customHeight="1">
      <c r="E125" s="374"/>
      <c r="F125" s="374"/>
      <c r="G125" s="374"/>
      <c r="H125" s="374"/>
    </row>
    <row r="126" spans="5:8" ht="42" customHeight="1">
      <c r="E126" s="374"/>
      <c r="F126" s="374"/>
      <c r="G126" s="374"/>
      <c r="H126" s="374"/>
    </row>
    <row r="127" spans="5:8" ht="42" customHeight="1">
      <c r="E127" s="374"/>
      <c r="F127" s="374"/>
      <c r="G127" s="374"/>
      <c r="H127" s="374"/>
    </row>
    <row r="128" spans="5:8" ht="42" customHeight="1">
      <c r="E128" s="374"/>
      <c r="F128" s="374"/>
      <c r="G128" s="374"/>
      <c r="H128" s="374"/>
    </row>
    <row r="129" spans="5:8" ht="42" customHeight="1">
      <c r="E129" s="374"/>
      <c r="F129" s="374"/>
      <c r="G129" s="374"/>
      <c r="H129" s="374"/>
    </row>
    <row r="130" spans="5:8" ht="42" customHeight="1">
      <c r="E130" s="374"/>
      <c r="F130" s="374"/>
      <c r="G130" s="374"/>
      <c r="H130" s="374"/>
    </row>
    <row r="131" spans="5:8" ht="42" customHeight="1">
      <c r="E131" s="374"/>
      <c r="F131" s="374"/>
      <c r="G131" s="374"/>
      <c r="H131" s="374"/>
    </row>
    <row r="132" spans="5:8" ht="42" customHeight="1">
      <c r="E132" s="374"/>
      <c r="F132" s="374"/>
      <c r="G132" s="374"/>
      <c r="H132" s="374"/>
    </row>
    <row r="133" spans="5:8" ht="42" customHeight="1">
      <c r="E133" s="374"/>
      <c r="F133" s="374"/>
      <c r="G133" s="374"/>
      <c r="H133" s="374"/>
    </row>
    <row r="134" spans="5:8" ht="42" customHeight="1">
      <c r="E134" s="374"/>
      <c r="F134" s="374"/>
      <c r="G134" s="374"/>
      <c r="H134" s="374"/>
    </row>
    <row r="135" spans="5:8" ht="42" customHeight="1">
      <c r="E135" s="374"/>
      <c r="F135" s="374"/>
      <c r="G135" s="374"/>
      <c r="H135" s="374"/>
    </row>
    <row r="136" spans="5:8" ht="42" customHeight="1">
      <c r="E136" s="374"/>
      <c r="F136" s="374"/>
      <c r="G136" s="374"/>
      <c r="H136" s="374"/>
    </row>
    <row r="137" spans="5:8" ht="42" customHeight="1">
      <c r="E137" s="374"/>
      <c r="F137" s="374"/>
      <c r="G137" s="374"/>
      <c r="H137" s="374"/>
    </row>
    <row r="138" spans="5:8" ht="42" customHeight="1">
      <c r="E138" s="374"/>
      <c r="F138" s="374"/>
      <c r="G138" s="374"/>
      <c r="H138" s="374"/>
    </row>
    <row r="139" spans="5:8" ht="42" customHeight="1">
      <c r="E139" s="374"/>
      <c r="F139" s="374"/>
      <c r="G139" s="374"/>
      <c r="H139" s="374"/>
    </row>
    <row r="140" spans="5:8" ht="42" customHeight="1">
      <c r="E140" s="374"/>
      <c r="F140" s="374"/>
      <c r="G140" s="374"/>
      <c r="H140" s="374"/>
    </row>
    <row r="141" spans="5:8" ht="42" customHeight="1">
      <c r="E141" s="374"/>
      <c r="F141" s="374"/>
      <c r="G141" s="374"/>
      <c r="H141" s="374"/>
    </row>
    <row r="142" spans="5:8" ht="42" customHeight="1">
      <c r="E142" s="374"/>
      <c r="F142" s="374"/>
      <c r="G142" s="374"/>
      <c r="H142" s="374"/>
    </row>
    <row r="143" spans="5:8" ht="42" customHeight="1">
      <c r="E143" s="374"/>
      <c r="F143" s="374"/>
      <c r="G143" s="374"/>
      <c r="H143" s="374"/>
    </row>
    <row r="144" spans="5:8" ht="42" customHeight="1">
      <c r="E144" s="374"/>
      <c r="F144" s="374"/>
      <c r="G144" s="374"/>
      <c r="H144" s="374"/>
    </row>
    <row r="145" spans="5:8" ht="42" customHeight="1">
      <c r="E145" s="374"/>
      <c r="F145" s="374"/>
      <c r="G145" s="374"/>
      <c r="H145" s="374"/>
    </row>
    <row r="146" spans="5:8" ht="42" customHeight="1">
      <c r="E146" s="374"/>
      <c r="F146" s="374"/>
      <c r="G146" s="374"/>
      <c r="H146" s="374"/>
    </row>
    <row r="147" spans="5:8" ht="42" customHeight="1">
      <c r="E147" s="374"/>
      <c r="F147" s="374"/>
      <c r="G147" s="374"/>
      <c r="H147" s="374"/>
    </row>
    <row r="148" spans="5:8" ht="42" customHeight="1">
      <c r="E148" s="374"/>
      <c r="F148" s="374"/>
      <c r="G148" s="374"/>
      <c r="H148" s="374"/>
    </row>
    <row r="149" spans="5:8" ht="42" customHeight="1">
      <c r="E149" s="374"/>
      <c r="F149" s="374"/>
      <c r="G149" s="374"/>
      <c r="H149" s="374"/>
    </row>
    <row r="150" spans="5:8" ht="42" customHeight="1">
      <c r="E150" s="374"/>
      <c r="F150" s="374"/>
      <c r="G150" s="374"/>
      <c r="H150" s="374"/>
    </row>
    <row r="151" spans="5:8" ht="42" customHeight="1">
      <c r="E151" s="374"/>
      <c r="F151" s="374"/>
      <c r="G151" s="374"/>
      <c r="H151" s="374"/>
    </row>
    <row r="152" spans="5:8" ht="42" customHeight="1">
      <c r="E152" s="374"/>
      <c r="F152" s="374"/>
      <c r="G152" s="374"/>
      <c r="H152" s="374"/>
    </row>
    <row r="153" spans="5:8" ht="42" customHeight="1">
      <c r="E153" s="374"/>
      <c r="F153" s="374"/>
      <c r="G153" s="374"/>
      <c r="H153" s="374"/>
    </row>
    <row r="154" spans="5:8" ht="42" customHeight="1">
      <c r="E154" s="374"/>
      <c r="F154" s="374"/>
      <c r="G154" s="374"/>
      <c r="H154" s="374"/>
    </row>
    <row r="155" spans="5:8" ht="42" customHeight="1">
      <c r="E155" s="374"/>
      <c r="F155" s="374"/>
      <c r="G155" s="374"/>
      <c r="H155" s="374"/>
    </row>
    <row r="156" spans="5:8" ht="42" customHeight="1">
      <c r="E156" s="374"/>
      <c r="F156" s="374"/>
      <c r="G156" s="374"/>
      <c r="H156" s="374"/>
    </row>
    <row r="157" spans="5:8" ht="42" customHeight="1">
      <c r="E157" s="374"/>
      <c r="F157" s="374"/>
      <c r="G157" s="374"/>
      <c r="H157" s="374"/>
    </row>
    <row r="158" spans="5:8" ht="42" customHeight="1">
      <c r="E158" s="374"/>
      <c r="F158" s="374"/>
      <c r="G158" s="374"/>
      <c r="H158" s="374"/>
    </row>
    <row r="159" spans="5:8" ht="42" customHeight="1">
      <c r="E159" s="374"/>
      <c r="F159" s="374"/>
      <c r="G159" s="374"/>
      <c r="H159" s="374"/>
    </row>
    <row r="160" spans="5:8" ht="42" customHeight="1">
      <c r="E160" s="374"/>
      <c r="F160" s="374"/>
      <c r="G160" s="374"/>
      <c r="H160" s="374"/>
    </row>
    <row r="161" spans="5:8" ht="42" customHeight="1">
      <c r="E161" s="374"/>
      <c r="F161" s="374"/>
      <c r="G161" s="374"/>
      <c r="H161" s="374"/>
    </row>
    <row r="162" spans="5:8" ht="42" customHeight="1">
      <c r="E162" s="374"/>
      <c r="F162" s="374"/>
      <c r="G162" s="374"/>
      <c r="H162" s="374"/>
    </row>
    <row r="163" spans="5:8" ht="42" customHeight="1">
      <c r="E163" s="374"/>
      <c r="F163" s="374"/>
      <c r="G163" s="374"/>
      <c r="H163" s="374"/>
    </row>
    <row r="164" spans="5:8" ht="42" customHeight="1">
      <c r="E164" s="374"/>
      <c r="F164" s="374"/>
      <c r="G164" s="374"/>
      <c r="H164" s="374"/>
    </row>
    <row r="165" spans="5:8" ht="42" customHeight="1">
      <c r="E165" s="374"/>
      <c r="F165" s="374"/>
      <c r="G165" s="374"/>
      <c r="H165" s="374"/>
    </row>
    <row r="166" spans="5:8" ht="42" customHeight="1">
      <c r="E166" s="374"/>
      <c r="F166" s="374"/>
      <c r="G166" s="374"/>
      <c r="H166" s="374"/>
    </row>
    <row r="167" spans="5:8" ht="42" customHeight="1">
      <c r="E167" s="374"/>
      <c r="F167" s="374"/>
      <c r="G167" s="374"/>
      <c r="H167" s="374"/>
    </row>
    <row r="168" spans="5:8" ht="42" customHeight="1">
      <c r="E168" s="374"/>
      <c r="F168" s="374"/>
      <c r="G168" s="374"/>
      <c r="H168" s="374"/>
    </row>
    <row r="169" spans="5:8" ht="42" customHeight="1">
      <c r="E169" s="374"/>
      <c r="F169" s="374"/>
      <c r="G169" s="374"/>
      <c r="H169" s="374"/>
    </row>
    <row r="170" spans="5:8" ht="42" customHeight="1">
      <c r="E170" s="374"/>
      <c r="F170" s="374"/>
      <c r="G170" s="374"/>
      <c r="H170" s="374"/>
    </row>
    <row r="171" spans="5:8" ht="42" customHeight="1">
      <c r="E171" s="374"/>
      <c r="F171" s="374"/>
      <c r="G171" s="374"/>
      <c r="H171" s="374"/>
    </row>
    <row r="172" spans="5:8" ht="42" customHeight="1">
      <c r="E172" s="374"/>
      <c r="F172" s="374"/>
      <c r="G172" s="374"/>
      <c r="H172" s="374"/>
    </row>
    <row r="173" spans="5:8" ht="42" customHeight="1">
      <c r="E173" s="374"/>
      <c r="F173" s="374"/>
      <c r="G173" s="374"/>
      <c r="H173" s="374"/>
    </row>
    <row r="174" spans="5:8" ht="42" customHeight="1">
      <c r="E174" s="374"/>
      <c r="F174" s="374"/>
      <c r="G174" s="374"/>
      <c r="H174" s="374"/>
    </row>
    <row r="175" spans="5:8" ht="42" customHeight="1">
      <c r="E175" s="374"/>
      <c r="F175" s="374"/>
      <c r="G175" s="374"/>
      <c r="H175" s="374"/>
    </row>
    <row r="176" spans="5:8" ht="42" customHeight="1">
      <c r="E176" s="374"/>
      <c r="F176" s="374"/>
      <c r="G176" s="374"/>
      <c r="H176" s="374"/>
    </row>
    <row r="177" spans="5:8" ht="42" customHeight="1">
      <c r="E177" s="374"/>
      <c r="F177" s="374"/>
      <c r="G177" s="374"/>
      <c r="H177" s="374"/>
    </row>
    <row r="178" spans="5:8" ht="42" customHeight="1">
      <c r="E178" s="374"/>
      <c r="F178" s="374"/>
      <c r="G178" s="374"/>
      <c r="H178" s="374"/>
    </row>
    <row r="179" spans="5:8" ht="42" customHeight="1">
      <c r="E179" s="374"/>
      <c r="F179" s="374"/>
      <c r="G179" s="374"/>
      <c r="H179" s="374"/>
    </row>
    <row r="180" spans="5:8" ht="42" customHeight="1">
      <c r="E180" s="374"/>
      <c r="F180" s="374"/>
      <c r="G180" s="374"/>
      <c r="H180" s="374"/>
    </row>
    <row r="181" spans="5:8" ht="42" customHeight="1">
      <c r="E181" s="374"/>
      <c r="F181" s="374"/>
      <c r="G181" s="374"/>
      <c r="H181" s="374"/>
    </row>
    <row r="182" spans="5:8" ht="42" customHeight="1">
      <c r="E182" s="374"/>
      <c r="F182" s="374"/>
      <c r="G182" s="374"/>
      <c r="H182" s="374"/>
    </row>
    <row r="183" spans="5:8" ht="42" customHeight="1">
      <c r="E183" s="374"/>
      <c r="F183" s="374"/>
      <c r="G183" s="374"/>
      <c r="H183" s="374"/>
    </row>
    <row r="184" spans="5:8" ht="42" customHeight="1">
      <c r="E184" s="374"/>
      <c r="F184" s="374"/>
      <c r="G184" s="374"/>
      <c r="H184" s="374"/>
    </row>
    <row r="185" spans="5:8" ht="42" customHeight="1">
      <c r="E185" s="374"/>
      <c r="F185" s="374"/>
      <c r="G185" s="374"/>
      <c r="H185" s="374"/>
    </row>
    <row r="186" spans="5:8" ht="42" customHeight="1">
      <c r="E186" s="374"/>
      <c r="F186" s="374"/>
      <c r="G186" s="374"/>
      <c r="H186" s="374"/>
    </row>
    <row r="187" spans="5:8" ht="42" customHeight="1">
      <c r="E187" s="374"/>
      <c r="F187" s="374"/>
      <c r="G187" s="374"/>
      <c r="H187" s="374"/>
    </row>
    <row r="188" spans="5:8" ht="42" customHeight="1">
      <c r="E188" s="374"/>
      <c r="F188" s="374"/>
      <c r="G188" s="374"/>
      <c r="H188" s="374"/>
    </row>
    <row r="189" spans="5:8" ht="42" customHeight="1">
      <c r="E189" s="374"/>
      <c r="F189" s="374"/>
      <c r="G189" s="374"/>
      <c r="H189" s="374"/>
    </row>
    <row r="190" spans="5:8" ht="42" customHeight="1">
      <c r="E190" s="374"/>
      <c r="F190" s="374"/>
      <c r="G190" s="374"/>
      <c r="H190" s="374"/>
    </row>
    <row r="191" spans="5:8" ht="42" customHeight="1">
      <c r="E191" s="374"/>
      <c r="F191" s="374"/>
      <c r="G191" s="374"/>
      <c r="H191" s="374"/>
    </row>
    <row r="192" spans="5:8" ht="42" customHeight="1">
      <c r="E192" s="374"/>
      <c r="F192" s="374"/>
      <c r="G192" s="374"/>
      <c r="H192" s="374"/>
    </row>
    <row r="193" spans="5:8" ht="42" customHeight="1">
      <c r="E193" s="374"/>
      <c r="F193" s="374"/>
      <c r="G193" s="374"/>
      <c r="H193" s="374"/>
    </row>
    <row r="194" spans="5:8" ht="42" customHeight="1">
      <c r="E194" s="374"/>
      <c r="F194" s="374"/>
      <c r="G194" s="374"/>
      <c r="H194" s="374"/>
    </row>
    <row r="195" spans="5:8" ht="42" customHeight="1">
      <c r="E195" s="374"/>
      <c r="F195" s="374"/>
      <c r="G195" s="374"/>
      <c r="H195" s="374"/>
    </row>
    <row r="196" spans="5:8" ht="42" customHeight="1">
      <c r="E196" s="374"/>
      <c r="F196" s="374"/>
      <c r="G196" s="374"/>
      <c r="H196" s="374"/>
    </row>
    <row r="197" spans="5:8" ht="42" customHeight="1">
      <c r="E197" s="374"/>
      <c r="F197" s="374"/>
      <c r="G197" s="374"/>
      <c r="H197" s="374"/>
    </row>
    <row r="198" spans="5:8" ht="42" customHeight="1">
      <c r="E198" s="374"/>
      <c r="F198" s="374"/>
      <c r="G198" s="374"/>
      <c r="H198" s="374"/>
    </row>
    <row r="199" spans="5:8" ht="42" customHeight="1">
      <c r="E199" s="374"/>
      <c r="F199" s="374"/>
      <c r="G199" s="374"/>
      <c r="H199" s="374"/>
    </row>
    <row r="200" spans="5:8" ht="42" customHeight="1">
      <c r="E200" s="374"/>
      <c r="F200" s="374"/>
      <c r="G200" s="374"/>
      <c r="H200" s="374"/>
    </row>
    <row r="201" spans="5:8" ht="42" customHeight="1">
      <c r="E201" s="374"/>
      <c r="F201" s="374"/>
      <c r="G201" s="374"/>
      <c r="H201" s="374"/>
    </row>
    <row r="202" spans="5:8" ht="42" customHeight="1">
      <c r="E202" s="374"/>
      <c r="F202" s="374"/>
      <c r="G202" s="374"/>
      <c r="H202" s="374"/>
    </row>
    <row r="203" spans="5:8" ht="42" customHeight="1">
      <c r="E203" s="374"/>
      <c r="F203" s="374"/>
      <c r="G203" s="374"/>
      <c r="H203" s="374"/>
    </row>
    <row r="204" spans="5:8" ht="42" customHeight="1">
      <c r="E204" s="374"/>
      <c r="F204" s="374"/>
      <c r="G204" s="374"/>
      <c r="H204" s="374"/>
    </row>
    <row r="205" spans="5:8" ht="42" customHeight="1">
      <c r="E205" s="374"/>
      <c r="F205" s="374"/>
      <c r="G205" s="374"/>
      <c r="H205" s="374"/>
    </row>
    <row r="206" spans="5:8" ht="42" customHeight="1">
      <c r="E206" s="374"/>
      <c r="F206" s="374"/>
      <c r="G206" s="374"/>
      <c r="H206" s="374"/>
    </row>
    <row r="207" spans="5:8" ht="42" customHeight="1">
      <c r="E207" s="374"/>
      <c r="F207" s="374"/>
      <c r="G207" s="374"/>
      <c r="H207" s="374"/>
    </row>
    <row r="208" spans="5:8" ht="42" customHeight="1">
      <c r="E208" s="374"/>
      <c r="F208" s="374"/>
      <c r="G208" s="374"/>
      <c r="H208" s="374"/>
    </row>
    <row r="209" spans="5:8" ht="42" customHeight="1">
      <c r="E209" s="374"/>
      <c r="F209" s="374"/>
      <c r="G209" s="374"/>
      <c r="H209" s="374"/>
    </row>
    <row r="210" spans="5:8" ht="42" customHeight="1">
      <c r="E210" s="374"/>
      <c r="F210" s="374"/>
      <c r="G210" s="374"/>
      <c r="H210" s="374"/>
    </row>
    <row r="211" spans="5:8" ht="42" customHeight="1">
      <c r="E211" s="374"/>
      <c r="F211" s="374"/>
      <c r="G211" s="374"/>
      <c r="H211" s="374"/>
    </row>
    <row r="212" spans="5:8" ht="42" customHeight="1">
      <c r="E212" s="374"/>
      <c r="F212" s="374"/>
      <c r="G212" s="374"/>
      <c r="H212" s="374"/>
    </row>
    <row r="213" spans="5:8" ht="42" customHeight="1">
      <c r="E213" s="374"/>
      <c r="F213" s="374"/>
      <c r="G213" s="374"/>
      <c r="H213" s="374"/>
    </row>
    <row r="214" spans="5:8" ht="42" customHeight="1">
      <c r="E214" s="374"/>
      <c r="F214" s="374"/>
      <c r="G214" s="374"/>
      <c r="H214" s="374"/>
    </row>
    <row r="215" spans="5:8" ht="42" customHeight="1">
      <c r="E215" s="374"/>
      <c r="F215" s="374"/>
      <c r="G215" s="374"/>
      <c r="H215" s="374"/>
    </row>
    <row r="216" spans="5:8" ht="42" customHeight="1">
      <c r="E216" s="374"/>
      <c r="F216" s="374"/>
      <c r="G216" s="374"/>
      <c r="H216" s="374"/>
    </row>
    <row r="217" spans="5:8" ht="42" customHeight="1">
      <c r="E217" s="374"/>
      <c r="F217" s="374"/>
      <c r="G217" s="374"/>
      <c r="H217" s="374"/>
    </row>
    <row r="218" spans="5:8" ht="42" customHeight="1">
      <c r="E218" s="374"/>
      <c r="F218" s="374"/>
      <c r="G218" s="374"/>
      <c r="H218" s="374"/>
    </row>
    <row r="219" spans="5:8" ht="42" customHeight="1">
      <c r="E219" s="374"/>
      <c r="F219" s="374"/>
      <c r="G219" s="374"/>
      <c r="H219" s="374"/>
    </row>
    <row r="220" spans="5:8" ht="42" customHeight="1">
      <c r="E220" s="374"/>
      <c r="F220" s="374"/>
      <c r="G220" s="374"/>
      <c r="H220" s="374"/>
    </row>
    <row r="221" spans="5:8" ht="42" customHeight="1">
      <c r="E221" s="374"/>
      <c r="F221" s="374"/>
      <c r="G221" s="374"/>
      <c r="H221" s="374"/>
    </row>
    <row r="222" spans="5:8" ht="42" customHeight="1">
      <c r="E222" s="374"/>
      <c r="F222" s="374"/>
      <c r="G222" s="374"/>
      <c r="H222" s="374"/>
    </row>
    <row r="223" spans="5:8" ht="42" customHeight="1">
      <c r="E223" s="374"/>
      <c r="F223" s="374"/>
      <c r="G223" s="374"/>
      <c r="H223" s="374"/>
    </row>
    <row r="224" spans="5:8" ht="42" customHeight="1">
      <c r="E224" s="374"/>
      <c r="F224" s="374"/>
      <c r="G224" s="374"/>
      <c r="H224" s="374"/>
    </row>
    <row r="225" spans="5:8" ht="42" customHeight="1">
      <c r="E225" s="374"/>
      <c r="F225" s="374"/>
      <c r="G225" s="374"/>
      <c r="H225" s="374"/>
    </row>
    <row r="226" spans="5:8" ht="42" customHeight="1">
      <c r="E226" s="374"/>
      <c r="F226" s="374"/>
      <c r="G226" s="374"/>
      <c r="H226" s="374"/>
    </row>
    <row r="227" spans="5:8" ht="42" customHeight="1">
      <c r="E227" s="374"/>
      <c r="F227" s="374"/>
      <c r="G227" s="374"/>
      <c r="H227" s="374"/>
    </row>
    <row r="228" spans="5:8" ht="42" customHeight="1">
      <c r="E228" s="374"/>
      <c r="F228" s="374"/>
      <c r="G228" s="374"/>
      <c r="H228" s="374"/>
    </row>
    <row r="229" spans="5:8" ht="42" customHeight="1">
      <c r="E229" s="374"/>
      <c r="F229" s="374"/>
      <c r="G229" s="374"/>
      <c r="H229" s="374"/>
    </row>
    <row r="230" spans="5:8" ht="42" customHeight="1">
      <c r="E230" s="374"/>
      <c r="F230" s="374"/>
      <c r="G230" s="374"/>
      <c r="H230" s="374"/>
    </row>
    <row r="231" spans="5:8" ht="42" customHeight="1">
      <c r="E231" s="374"/>
      <c r="F231" s="374"/>
      <c r="G231" s="374"/>
      <c r="H231" s="374"/>
    </row>
    <row r="232" spans="5:8" ht="42" customHeight="1">
      <c r="E232" s="374"/>
      <c r="F232" s="374"/>
      <c r="G232" s="374"/>
      <c r="H232" s="374"/>
    </row>
    <row r="233" spans="5:8" ht="42" customHeight="1">
      <c r="E233" s="374"/>
      <c r="F233" s="374"/>
      <c r="G233" s="374"/>
      <c r="H233" s="374"/>
    </row>
    <row r="234" spans="5:8" ht="42" customHeight="1">
      <c r="E234" s="374"/>
      <c r="F234" s="374"/>
      <c r="G234" s="374"/>
      <c r="H234" s="374"/>
    </row>
    <row r="235" spans="5:8" ht="42" customHeight="1">
      <c r="E235" s="374"/>
      <c r="F235" s="374"/>
      <c r="G235" s="374"/>
      <c r="H235" s="374"/>
    </row>
    <row r="236" spans="5:8" ht="42" customHeight="1">
      <c r="E236" s="374"/>
      <c r="F236" s="374"/>
      <c r="G236" s="374"/>
      <c r="H236" s="374"/>
    </row>
    <row r="237" spans="5:8" ht="42" customHeight="1">
      <c r="E237" s="374"/>
      <c r="F237" s="374"/>
      <c r="G237" s="374"/>
      <c r="H237" s="374"/>
    </row>
    <row r="238" spans="5:8" ht="42" customHeight="1">
      <c r="E238" s="374"/>
      <c r="F238" s="374"/>
      <c r="G238" s="374"/>
      <c r="H238" s="374"/>
    </row>
    <row r="239" spans="5:8" ht="42" customHeight="1">
      <c r="E239" s="374"/>
      <c r="F239" s="374"/>
      <c r="G239" s="374"/>
      <c r="H239" s="374"/>
    </row>
    <row r="240" spans="5:8" ht="42" customHeight="1">
      <c r="E240" s="374"/>
      <c r="F240" s="374"/>
      <c r="G240" s="374"/>
      <c r="H240" s="374"/>
    </row>
    <row r="241" spans="5:8" ht="42" customHeight="1">
      <c r="E241" s="374"/>
      <c r="F241" s="374"/>
      <c r="G241" s="374"/>
      <c r="H241" s="374"/>
    </row>
    <row r="242" spans="5:8" ht="42" customHeight="1">
      <c r="E242" s="374"/>
      <c r="F242" s="374"/>
      <c r="G242" s="374"/>
      <c r="H242" s="374"/>
    </row>
    <row r="243" spans="5:8" ht="42" customHeight="1">
      <c r="E243" s="374"/>
      <c r="F243" s="374"/>
      <c r="G243" s="374"/>
      <c r="H243" s="374"/>
    </row>
    <row r="244" spans="5:8" ht="42" customHeight="1">
      <c r="E244" s="374"/>
      <c r="F244" s="374"/>
      <c r="G244" s="374"/>
      <c r="H244" s="374"/>
    </row>
    <row r="245" spans="5:8" ht="42" customHeight="1">
      <c r="E245" s="374"/>
      <c r="F245" s="374"/>
      <c r="G245" s="374"/>
      <c r="H245" s="374"/>
    </row>
    <row r="246" spans="5:8" ht="42" customHeight="1">
      <c r="E246" s="374"/>
      <c r="F246" s="374"/>
      <c r="G246" s="374"/>
      <c r="H246" s="374"/>
    </row>
    <row r="247" spans="5:8" ht="42" customHeight="1">
      <c r="E247" s="374"/>
      <c r="F247" s="374"/>
      <c r="G247" s="374"/>
      <c r="H247" s="374"/>
    </row>
    <row r="248" spans="5:8" ht="42" customHeight="1">
      <c r="E248" s="374"/>
      <c r="F248" s="374"/>
      <c r="G248" s="374"/>
      <c r="H248" s="374"/>
    </row>
    <row r="249" spans="5:8" ht="42" customHeight="1">
      <c r="E249" s="374"/>
      <c r="F249" s="374"/>
      <c r="G249" s="374"/>
      <c r="H249" s="374"/>
    </row>
    <row r="250" spans="5:8" ht="42" customHeight="1">
      <c r="E250" s="374"/>
      <c r="F250" s="374"/>
      <c r="G250" s="374"/>
      <c r="H250" s="374"/>
    </row>
    <row r="251" spans="5:8" ht="42" customHeight="1">
      <c r="E251" s="374"/>
      <c r="F251" s="374"/>
      <c r="G251" s="374"/>
      <c r="H251" s="374"/>
    </row>
    <row r="252" spans="5:8" ht="42" customHeight="1">
      <c r="E252" s="374"/>
      <c r="F252" s="374"/>
      <c r="G252" s="374"/>
      <c r="H252" s="374"/>
    </row>
    <row r="253" spans="5:8" ht="42" customHeight="1">
      <c r="E253" s="374"/>
      <c r="F253" s="374"/>
      <c r="G253" s="374"/>
      <c r="H253" s="374"/>
    </row>
    <row r="254" spans="5:8" ht="42" customHeight="1">
      <c r="E254" s="374"/>
      <c r="F254" s="374"/>
      <c r="G254" s="374"/>
      <c r="H254" s="374"/>
    </row>
    <row r="255" spans="5:8" ht="42" customHeight="1">
      <c r="E255" s="374"/>
      <c r="F255" s="374"/>
      <c r="G255" s="374"/>
      <c r="H255" s="374"/>
    </row>
    <row r="256" spans="5:8" ht="42" customHeight="1">
      <c r="E256" s="374"/>
      <c r="F256" s="374"/>
      <c r="G256" s="374"/>
      <c r="H256" s="374"/>
    </row>
    <row r="257" spans="5:8" ht="42" customHeight="1">
      <c r="E257" s="374"/>
      <c r="F257" s="374"/>
      <c r="G257" s="374"/>
      <c r="H257" s="374"/>
    </row>
    <row r="258" spans="5:8" ht="42" customHeight="1">
      <c r="E258" s="374"/>
      <c r="F258" s="374"/>
      <c r="G258" s="374"/>
      <c r="H258" s="374"/>
    </row>
    <row r="259" spans="5:8" ht="42" customHeight="1">
      <c r="E259" s="374"/>
      <c r="F259" s="374"/>
      <c r="G259" s="374"/>
      <c r="H259" s="374"/>
    </row>
    <row r="260" spans="5:8" ht="42" customHeight="1">
      <c r="E260" s="374"/>
      <c r="F260" s="374"/>
      <c r="G260" s="374"/>
      <c r="H260" s="374"/>
    </row>
    <row r="261" spans="5:8" ht="42" customHeight="1">
      <c r="E261" s="374"/>
      <c r="F261" s="374"/>
      <c r="G261" s="374"/>
      <c r="H261" s="374"/>
    </row>
    <row r="262" spans="5:8" ht="42" customHeight="1">
      <c r="E262" s="374"/>
      <c r="F262" s="374"/>
      <c r="G262" s="374"/>
      <c r="H262" s="374"/>
    </row>
    <row r="263" spans="5:8" ht="42" customHeight="1">
      <c r="E263" s="374"/>
      <c r="F263" s="374"/>
      <c r="G263" s="374"/>
      <c r="H263" s="374"/>
    </row>
    <row r="264" spans="5:8" ht="42" customHeight="1">
      <c r="E264" s="374"/>
      <c r="F264" s="374"/>
      <c r="G264" s="374"/>
      <c r="H264" s="374"/>
    </row>
    <row r="265" spans="5:8" ht="42" customHeight="1">
      <c r="E265" s="374"/>
      <c r="F265" s="374"/>
      <c r="G265" s="374"/>
      <c r="H265" s="374"/>
    </row>
    <row r="266" spans="5:8" ht="42" customHeight="1">
      <c r="E266" s="374"/>
      <c r="F266" s="374"/>
      <c r="G266" s="374"/>
      <c r="H266" s="374"/>
    </row>
    <row r="267" spans="5:8" ht="42" customHeight="1">
      <c r="E267" s="374"/>
      <c r="F267" s="374"/>
      <c r="G267" s="374"/>
      <c r="H267" s="374"/>
    </row>
    <row r="268" spans="5:8" ht="42" customHeight="1">
      <c r="E268" s="374"/>
      <c r="F268" s="374"/>
      <c r="G268" s="374"/>
      <c r="H268" s="374"/>
    </row>
    <row r="269" spans="5:8" ht="42" customHeight="1">
      <c r="E269" s="374"/>
      <c r="F269" s="374"/>
      <c r="G269" s="374"/>
      <c r="H269" s="374"/>
    </row>
    <row r="270" spans="5:8" ht="42" customHeight="1">
      <c r="E270" s="374"/>
      <c r="F270" s="374"/>
      <c r="G270" s="374"/>
      <c r="H270" s="374"/>
    </row>
    <row r="271" spans="5:8" ht="42" customHeight="1">
      <c r="E271" s="374"/>
      <c r="F271" s="374"/>
      <c r="G271" s="374"/>
      <c r="H271" s="374"/>
    </row>
    <row r="272" spans="5:8" ht="42" customHeight="1">
      <c r="E272" s="374"/>
      <c r="F272" s="374"/>
      <c r="G272" s="374"/>
      <c r="H272" s="374"/>
    </row>
    <row r="273" spans="5:8" ht="42" customHeight="1">
      <c r="E273" s="374"/>
      <c r="F273" s="374"/>
      <c r="G273" s="374"/>
      <c r="H273" s="374"/>
    </row>
    <row r="274" spans="5:8" ht="42" customHeight="1">
      <c r="E274" s="374"/>
      <c r="F274" s="374"/>
      <c r="G274" s="374"/>
      <c r="H274" s="374"/>
    </row>
    <row r="275" spans="5:8" ht="42" customHeight="1">
      <c r="E275" s="374"/>
      <c r="F275" s="374"/>
      <c r="G275" s="374"/>
      <c r="H275" s="374"/>
    </row>
    <row r="276" spans="5:8" ht="42" customHeight="1">
      <c r="E276" s="374"/>
      <c r="F276" s="374"/>
      <c r="G276" s="374"/>
      <c r="H276" s="374"/>
    </row>
    <row r="277" spans="5:8" ht="42" customHeight="1">
      <c r="E277" s="374"/>
      <c r="F277" s="374"/>
      <c r="G277" s="374"/>
      <c r="H277" s="374"/>
    </row>
    <row r="278" spans="5:8" ht="42" customHeight="1">
      <c r="E278" s="374"/>
      <c r="F278" s="374"/>
      <c r="G278" s="374"/>
      <c r="H278" s="374"/>
    </row>
    <row r="279" spans="5:8" ht="42" customHeight="1">
      <c r="E279" s="374"/>
      <c r="F279" s="374"/>
      <c r="G279" s="374"/>
      <c r="H279" s="374"/>
    </row>
    <row r="280" spans="5:8" ht="42" customHeight="1">
      <c r="E280" s="374"/>
      <c r="F280" s="374"/>
      <c r="G280" s="374"/>
      <c r="H280" s="374"/>
    </row>
    <row r="281" spans="5:8" ht="42" customHeight="1">
      <c r="E281" s="374"/>
      <c r="F281" s="374"/>
      <c r="G281" s="374"/>
      <c r="H281" s="374"/>
    </row>
    <row r="282" spans="5:8" ht="42" customHeight="1">
      <c r="E282" s="374"/>
      <c r="F282" s="374"/>
      <c r="G282" s="374"/>
      <c r="H282" s="374"/>
    </row>
    <row r="283" spans="5:8" ht="42" customHeight="1">
      <c r="E283" s="374"/>
      <c r="F283" s="374"/>
      <c r="G283" s="374"/>
      <c r="H283" s="374"/>
    </row>
    <row r="284" spans="5:8" ht="42" customHeight="1">
      <c r="E284" s="374"/>
      <c r="F284" s="374"/>
      <c r="G284" s="374"/>
      <c r="H284" s="374"/>
    </row>
    <row r="285" spans="5:8" ht="42" customHeight="1">
      <c r="E285" s="374"/>
      <c r="F285" s="374"/>
      <c r="G285" s="374"/>
      <c r="H285" s="374"/>
    </row>
    <row r="286" spans="5:8" ht="42" customHeight="1">
      <c r="E286" s="374"/>
      <c r="F286" s="374"/>
      <c r="G286" s="374"/>
      <c r="H286" s="374"/>
    </row>
    <row r="287" spans="5:8" ht="42" customHeight="1">
      <c r="E287" s="374"/>
      <c r="F287" s="374"/>
      <c r="G287" s="374"/>
      <c r="H287" s="374"/>
    </row>
    <row r="288" spans="5:8" ht="42" customHeight="1">
      <c r="E288" s="374"/>
      <c r="F288" s="374"/>
      <c r="G288" s="374"/>
      <c r="H288" s="374"/>
    </row>
    <row r="289" spans="5:8" ht="42" customHeight="1">
      <c r="E289" s="374"/>
      <c r="F289" s="374"/>
      <c r="G289" s="374"/>
      <c r="H289" s="374"/>
    </row>
    <row r="290" spans="5:8" ht="42" customHeight="1">
      <c r="E290" s="374"/>
      <c r="F290" s="374"/>
      <c r="G290" s="374"/>
      <c r="H290" s="374"/>
    </row>
    <row r="291" spans="5:8" ht="42" customHeight="1">
      <c r="E291" s="374"/>
      <c r="F291" s="374"/>
      <c r="G291" s="374"/>
      <c r="H291" s="374"/>
    </row>
    <row r="292" spans="5:8" ht="42" customHeight="1">
      <c r="E292" s="374"/>
      <c r="F292" s="374"/>
      <c r="G292" s="374"/>
      <c r="H292" s="374"/>
    </row>
    <row r="293" spans="5:8" ht="42" customHeight="1">
      <c r="E293" s="374"/>
      <c r="F293" s="374"/>
      <c r="G293" s="374"/>
      <c r="H293" s="374"/>
    </row>
    <row r="294" spans="5:8" ht="42" customHeight="1">
      <c r="E294" s="374"/>
      <c r="F294" s="374"/>
      <c r="G294" s="374"/>
      <c r="H294" s="374"/>
    </row>
    <row r="295" spans="5:8" ht="42" customHeight="1">
      <c r="E295" s="374"/>
      <c r="F295" s="374"/>
      <c r="G295" s="374"/>
      <c r="H295" s="374"/>
    </row>
    <row r="296" spans="5:8" ht="42" customHeight="1">
      <c r="E296" s="374"/>
      <c r="F296" s="374"/>
      <c r="G296" s="374"/>
      <c r="H296" s="374"/>
    </row>
    <row r="297" spans="5:8" ht="42" customHeight="1">
      <c r="E297" s="374"/>
      <c r="F297" s="374"/>
      <c r="G297" s="374"/>
      <c r="H297" s="374"/>
    </row>
    <row r="298" spans="5:8" ht="42" customHeight="1">
      <c r="E298" s="374"/>
      <c r="F298" s="374"/>
      <c r="G298" s="374"/>
      <c r="H298" s="374"/>
    </row>
    <row r="299" spans="5:8" ht="42" customHeight="1">
      <c r="E299" s="374"/>
      <c r="F299" s="374"/>
      <c r="G299" s="374"/>
      <c r="H299" s="374"/>
    </row>
    <row r="300" spans="5:8" ht="42" customHeight="1">
      <c r="E300" s="374"/>
      <c r="F300" s="374"/>
      <c r="G300" s="374"/>
      <c r="H300" s="374"/>
    </row>
    <row r="301" spans="5:8" ht="42" customHeight="1">
      <c r="E301" s="374"/>
      <c r="F301" s="374"/>
      <c r="G301" s="374"/>
      <c r="H301" s="374"/>
    </row>
    <row r="302" spans="5:8" ht="42" customHeight="1">
      <c r="E302" s="374"/>
      <c r="F302" s="374"/>
      <c r="G302" s="374"/>
      <c r="H302" s="374"/>
    </row>
    <row r="303" spans="5:8" ht="42" customHeight="1">
      <c r="E303" s="374"/>
      <c r="F303" s="374"/>
      <c r="G303" s="374"/>
      <c r="H303" s="374"/>
    </row>
    <row r="304" spans="5:8" ht="42" customHeight="1">
      <c r="E304" s="374"/>
      <c r="F304" s="374"/>
      <c r="G304" s="374"/>
      <c r="H304" s="374"/>
    </row>
    <row r="305" spans="5:8" ht="42" customHeight="1">
      <c r="E305" s="374"/>
      <c r="F305" s="374"/>
      <c r="G305" s="374"/>
      <c r="H305" s="374"/>
    </row>
    <row r="306" spans="5:8" ht="42" customHeight="1">
      <c r="E306" s="374"/>
      <c r="F306" s="374"/>
      <c r="G306" s="374"/>
      <c r="H306" s="374"/>
    </row>
    <row r="307" spans="5:8" ht="42" customHeight="1">
      <c r="E307" s="374"/>
      <c r="F307" s="374"/>
      <c r="G307" s="374"/>
      <c r="H307" s="374"/>
    </row>
    <row r="308" spans="5:8" ht="42" customHeight="1">
      <c r="E308" s="374"/>
      <c r="F308" s="374"/>
      <c r="G308" s="374"/>
      <c r="H308" s="374"/>
    </row>
    <row r="309" spans="5:8" ht="42" customHeight="1">
      <c r="E309" s="374"/>
      <c r="F309" s="374"/>
      <c r="G309" s="374"/>
      <c r="H309" s="374"/>
    </row>
    <row r="310" spans="5:8" ht="42" customHeight="1">
      <c r="E310" s="374"/>
      <c r="F310" s="374"/>
      <c r="G310" s="374"/>
      <c r="H310" s="374"/>
    </row>
    <row r="311" spans="5:8" ht="42" customHeight="1">
      <c r="E311" s="374"/>
      <c r="F311" s="374"/>
      <c r="G311" s="374"/>
      <c r="H311" s="374"/>
    </row>
    <row r="312" spans="5:8" ht="42" customHeight="1">
      <c r="E312" s="374"/>
      <c r="F312" s="374"/>
      <c r="G312" s="374"/>
      <c r="H312" s="374"/>
    </row>
    <row r="313" spans="5:8" ht="42" customHeight="1">
      <c r="E313" s="374"/>
      <c r="F313" s="374"/>
      <c r="G313" s="374"/>
      <c r="H313" s="374"/>
    </row>
    <row r="314" spans="5:8" ht="42" customHeight="1">
      <c r="E314" s="374"/>
      <c r="F314" s="374"/>
      <c r="G314" s="374"/>
      <c r="H314" s="374"/>
    </row>
    <row r="315" spans="5:8" ht="42" customHeight="1">
      <c r="E315" s="374"/>
      <c r="F315" s="374"/>
      <c r="G315" s="374"/>
      <c r="H315" s="374"/>
    </row>
    <row r="316" spans="5:8" ht="42" customHeight="1">
      <c r="E316" s="374"/>
      <c r="F316" s="374"/>
      <c r="G316" s="374"/>
      <c r="H316" s="374"/>
    </row>
    <row r="317" spans="5:8" ht="42" customHeight="1">
      <c r="E317" s="374"/>
      <c r="F317" s="374"/>
      <c r="G317" s="374"/>
      <c r="H317" s="374"/>
    </row>
    <row r="318" spans="5:8" ht="42" customHeight="1">
      <c r="E318" s="374"/>
      <c r="F318" s="374"/>
      <c r="G318" s="374"/>
      <c r="H318" s="374"/>
    </row>
    <row r="319" spans="5:8" ht="42" customHeight="1">
      <c r="E319" s="374"/>
      <c r="F319" s="374"/>
      <c r="G319" s="374"/>
      <c r="H319" s="374"/>
    </row>
    <row r="320" spans="5:8" ht="42" customHeight="1">
      <c r="E320" s="374"/>
      <c r="F320" s="374"/>
      <c r="G320" s="374"/>
      <c r="H320" s="374"/>
    </row>
    <row r="321" spans="5:8" ht="42" customHeight="1">
      <c r="E321" s="374"/>
      <c r="F321" s="374"/>
      <c r="G321" s="374"/>
      <c r="H321" s="374"/>
    </row>
    <row r="322" spans="5:8" ht="42" customHeight="1">
      <c r="E322" s="374"/>
      <c r="F322" s="374"/>
      <c r="G322" s="374"/>
      <c r="H322" s="374"/>
    </row>
    <row r="323" spans="5:8" ht="42" customHeight="1">
      <c r="E323" s="374"/>
      <c r="F323" s="374"/>
      <c r="G323" s="374"/>
      <c r="H323" s="374"/>
    </row>
    <row r="324" spans="5:8" ht="42" customHeight="1">
      <c r="E324" s="374"/>
      <c r="F324" s="374"/>
      <c r="G324" s="374"/>
      <c r="H324" s="374"/>
    </row>
    <row r="325" spans="5:8" ht="42" customHeight="1">
      <c r="E325" s="374"/>
      <c r="F325" s="374"/>
      <c r="G325" s="374"/>
      <c r="H325" s="374"/>
    </row>
    <row r="326" spans="5:8" ht="42" customHeight="1">
      <c r="E326" s="374"/>
      <c r="F326" s="374"/>
      <c r="G326" s="374"/>
      <c r="H326" s="374"/>
    </row>
    <row r="327" spans="5:8" ht="42" customHeight="1">
      <c r="E327" s="374"/>
      <c r="F327" s="374"/>
      <c r="G327" s="374"/>
      <c r="H327" s="374"/>
    </row>
    <row r="328" spans="5:8" ht="42" customHeight="1">
      <c r="E328" s="374"/>
      <c r="F328" s="374"/>
      <c r="G328" s="374"/>
      <c r="H328" s="374"/>
    </row>
    <row r="329" spans="5:8" ht="42" customHeight="1">
      <c r="E329" s="374"/>
      <c r="F329" s="374"/>
      <c r="G329" s="374"/>
      <c r="H329" s="374"/>
    </row>
    <row r="330" spans="5:8" ht="42" customHeight="1">
      <c r="E330" s="374"/>
      <c r="F330" s="374"/>
      <c r="G330" s="374"/>
      <c r="H330" s="374"/>
    </row>
    <row r="331" spans="5:8" ht="42" customHeight="1">
      <c r="E331" s="374"/>
      <c r="F331" s="374"/>
      <c r="G331" s="374"/>
      <c r="H331" s="374"/>
    </row>
    <row r="332" spans="5:8" ht="42" customHeight="1">
      <c r="E332" s="374"/>
      <c r="F332" s="374"/>
      <c r="G332" s="374"/>
      <c r="H332" s="374"/>
    </row>
    <row r="333" spans="5:8" ht="42" customHeight="1">
      <c r="E333" s="374"/>
      <c r="F333" s="374"/>
      <c r="G333" s="374"/>
      <c r="H333" s="374"/>
    </row>
    <row r="334" spans="5:8" ht="42" customHeight="1">
      <c r="E334" s="374"/>
      <c r="F334" s="374"/>
      <c r="G334" s="374"/>
      <c r="H334" s="374"/>
    </row>
    <row r="335" spans="5:8" ht="42" customHeight="1">
      <c r="E335" s="374"/>
      <c r="F335" s="374"/>
      <c r="G335" s="374"/>
      <c r="H335" s="374"/>
    </row>
    <row r="336" spans="5:8" ht="42" customHeight="1">
      <c r="E336" s="374"/>
      <c r="F336" s="374"/>
      <c r="G336" s="374"/>
      <c r="H336" s="374"/>
    </row>
    <row r="337" spans="5:8" ht="42" customHeight="1">
      <c r="E337" s="374"/>
      <c r="F337" s="374"/>
      <c r="G337" s="374"/>
      <c r="H337" s="374"/>
    </row>
    <row r="338" spans="5:8" ht="42" customHeight="1">
      <c r="E338" s="374"/>
      <c r="F338" s="374"/>
      <c r="G338" s="374"/>
      <c r="H338" s="374"/>
    </row>
    <row r="339" spans="5:8" ht="42" customHeight="1">
      <c r="E339" s="374"/>
      <c r="F339" s="374"/>
      <c r="G339" s="374"/>
      <c r="H339" s="374"/>
    </row>
    <row r="340" spans="5:8" ht="42" customHeight="1">
      <c r="E340" s="374"/>
      <c r="F340" s="374"/>
      <c r="G340" s="374"/>
      <c r="H340" s="374"/>
    </row>
    <row r="341" spans="5:8" ht="42" customHeight="1">
      <c r="E341" s="374"/>
      <c r="F341" s="374"/>
      <c r="G341" s="374"/>
      <c r="H341" s="374"/>
    </row>
    <row r="342" spans="5:8" ht="42" customHeight="1">
      <c r="E342" s="374"/>
      <c r="F342" s="374"/>
      <c r="G342" s="374"/>
      <c r="H342" s="374"/>
    </row>
    <row r="343" spans="5:8" ht="42" customHeight="1">
      <c r="E343" s="374"/>
      <c r="F343" s="374"/>
      <c r="G343" s="374"/>
      <c r="H343" s="374"/>
    </row>
    <row r="344" spans="5:8" ht="42" customHeight="1">
      <c r="E344" s="374"/>
      <c r="F344" s="374"/>
      <c r="G344" s="374"/>
      <c r="H344" s="374"/>
    </row>
    <row r="345" spans="5:8" ht="42" customHeight="1">
      <c r="E345" s="374"/>
      <c r="F345" s="374"/>
      <c r="G345" s="374"/>
      <c r="H345" s="374"/>
    </row>
    <row r="346" spans="5:8" ht="42" customHeight="1">
      <c r="E346" s="374"/>
      <c r="F346" s="374"/>
      <c r="G346" s="374"/>
      <c r="H346" s="374"/>
    </row>
    <row r="347" spans="5:8" ht="42" customHeight="1">
      <c r="E347" s="374"/>
      <c r="F347" s="374"/>
      <c r="G347" s="374"/>
      <c r="H347" s="374"/>
    </row>
    <row r="348" spans="5:8" ht="42" customHeight="1">
      <c r="E348" s="374"/>
      <c r="F348" s="374"/>
      <c r="G348" s="374"/>
      <c r="H348" s="374"/>
    </row>
    <row r="349" spans="5:8" ht="42" customHeight="1">
      <c r="E349" s="374"/>
      <c r="F349" s="374"/>
      <c r="G349" s="374"/>
      <c r="H349" s="374"/>
    </row>
    <row r="350" spans="5:8" ht="42" customHeight="1">
      <c r="E350" s="374"/>
      <c r="F350" s="374"/>
      <c r="G350" s="374"/>
      <c r="H350" s="374"/>
    </row>
    <row r="351" spans="5:8" ht="42" customHeight="1">
      <c r="E351" s="374"/>
      <c r="F351" s="374"/>
      <c r="G351" s="374"/>
      <c r="H351" s="374"/>
    </row>
    <row r="352" spans="5:8" ht="42" customHeight="1">
      <c r="E352" s="374"/>
      <c r="F352" s="374"/>
      <c r="G352" s="374"/>
      <c r="H352" s="374"/>
    </row>
    <row r="353" spans="5:8" ht="42" customHeight="1">
      <c r="E353" s="374"/>
      <c r="F353" s="374"/>
      <c r="G353" s="374"/>
      <c r="H353" s="374"/>
    </row>
    <row r="354" spans="5:8" ht="42" customHeight="1">
      <c r="E354" s="374"/>
      <c r="F354" s="374"/>
      <c r="G354" s="374"/>
      <c r="H354" s="374"/>
    </row>
    <row r="355" spans="5:8" ht="42" customHeight="1">
      <c r="E355" s="374"/>
      <c r="F355" s="374"/>
      <c r="G355" s="374"/>
      <c r="H355" s="374"/>
    </row>
    <row r="356" spans="5:8" ht="42" customHeight="1">
      <c r="E356" s="374"/>
      <c r="F356" s="374"/>
      <c r="G356" s="374"/>
      <c r="H356" s="374"/>
    </row>
    <row r="357" spans="5:8" ht="42" customHeight="1">
      <c r="E357" s="374"/>
      <c r="F357" s="374"/>
      <c r="G357" s="374"/>
      <c r="H357" s="374"/>
    </row>
    <row r="358" spans="5:8" ht="42" customHeight="1">
      <c r="E358" s="374"/>
      <c r="F358" s="374"/>
      <c r="G358" s="374"/>
      <c r="H358" s="374"/>
    </row>
    <row r="359" spans="5:8" ht="42" customHeight="1">
      <c r="E359" s="374"/>
      <c r="F359" s="374"/>
      <c r="G359" s="374"/>
      <c r="H359" s="374"/>
    </row>
    <row r="360" spans="5:8" ht="42" customHeight="1">
      <c r="E360" s="374"/>
      <c r="F360" s="374"/>
      <c r="G360" s="374"/>
      <c r="H360" s="374"/>
    </row>
    <row r="361" spans="5:8" ht="42" customHeight="1">
      <c r="E361" s="374"/>
      <c r="F361" s="374"/>
      <c r="G361" s="374"/>
      <c r="H361" s="374"/>
    </row>
    <row r="362" spans="5:8" ht="42" customHeight="1">
      <c r="E362" s="374"/>
      <c r="F362" s="374"/>
      <c r="G362" s="374"/>
      <c r="H362" s="374"/>
    </row>
    <row r="363" spans="5:8" ht="42" customHeight="1">
      <c r="E363" s="374"/>
      <c r="F363" s="374"/>
      <c r="G363" s="374"/>
      <c r="H363" s="374"/>
    </row>
    <row r="364" spans="5:8" ht="42" customHeight="1">
      <c r="E364" s="374"/>
      <c r="F364" s="374"/>
      <c r="G364" s="374"/>
      <c r="H364" s="374"/>
    </row>
    <row r="365" spans="5:8" ht="42" customHeight="1">
      <c r="E365" s="374"/>
      <c r="F365" s="374"/>
      <c r="G365" s="374"/>
      <c r="H365" s="374"/>
    </row>
    <row r="366" spans="5:8" ht="42" customHeight="1">
      <c r="E366" s="374"/>
      <c r="F366" s="374"/>
      <c r="G366" s="374"/>
      <c r="H366" s="374"/>
    </row>
    <row r="367" spans="5:8" ht="42" customHeight="1">
      <c r="E367" s="374"/>
      <c r="F367" s="374"/>
      <c r="G367" s="374"/>
      <c r="H367" s="374"/>
    </row>
    <row r="368" spans="5:8" ht="42" customHeight="1">
      <c r="E368" s="374"/>
      <c r="F368" s="374"/>
      <c r="G368" s="374"/>
      <c r="H368" s="374"/>
    </row>
    <row r="369" spans="5:8" ht="42" customHeight="1">
      <c r="E369" s="374"/>
      <c r="F369" s="374"/>
      <c r="G369" s="374"/>
      <c r="H369" s="374"/>
    </row>
    <row r="370" spans="5:8" ht="42" customHeight="1">
      <c r="E370" s="374"/>
      <c r="F370" s="374"/>
      <c r="G370" s="374"/>
      <c r="H370" s="374"/>
    </row>
    <row r="371" spans="5:8" ht="42" customHeight="1">
      <c r="E371" s="374"/>
      <c r="F371" s="374"/>
      <c r="G371" s="374"/>
      <c r="H371" s="374"/>
    </row>
    <row r="372" spans="5:8" ht="42" customHeight="1">
      <c r="E372" s="374"/>
      <c r="F372" s="374"/>
      <c r="G372" s="374"/>
      <c r="H372" s="374"/>
    </row>
    <row r="373" spans="5:8" ht="42" customHeight="1">
      <c r="E373" s="374"/>
      <c r="F373" s="374"/>
      <c r="G373" s="374"/>
      <c r="H373" s="374"/>
    </row>
    <row r="374" spans="5:8" ht="42" customHeight="1">
      <c r="E374" s="374"/>
      <c r="F374" s="374"/>
      <c r="G374" s="374"/>
      <c r="H374" s="374"/>
    </row>
    <row r="375" spans="5:8" ht="42" customHeight="1">
      <c r="E375" s="374"/>
      <c r="F375" s="374"/>
      <c r="G375" s="374"/>
      <c r="H375" s="374"/>
    </row>
    <row r="376" spans="5:8" ht="42" customHeight="1">
      <c r="E376" s="374"/>
      <c r="F376" s="374"/>
      <c r="G376" s="374"/>
      <c r="H376" s="374"/>
    </row>
    <row r="377" spans="5:8" ht="42" customHeight="1">
      <c r="E377" s="374"/>
      <c r="F377" s="374"/>
      <c r="G377" s="374"/>
      <c r="H377" s="374"/>
    </row>
    <row r="378" spans="5:8" ht="42" customHeight="1">
      <c r="E378" s="374"/>
      <c r="F378" s="374"/>
      <c r="G378" s="374"/>
      <c r="H378" s="374"/>
    </row>
    <row r="379" spans="5:8" ht="42" customHeight="1">
      <c r="E379" s="374"/>
      <c r="F379" s="374"/>
      <c r="G379" s="374"/>
      <c r="H379" s="374"/>
    </row>
    <row r="380" spans="5:8" ht="42" customHeight="1">
      <c r="E380" s="374"/>
      <c r="F380" s="374"/>
      <c r="G380" s="374"/>
      <c r="H380" s="374"/>
    </row>
    <row r="381" spans="5:8" ht="42" customHeight="1">
      <c r="E381" s="374"/>
      <c r="F381" s="374"/>
      <c r="G381" s="374"/>
      <c r="H381" s="374"/>
    </row>
    <row r="382" spans="5:8" ht="42" customHeight="1">
      <c r="E382" s="374"/>
      <c r="F382" s="374"/>
      <c r="G382" s="374"/>
      <c r="H382" s="374"/>
    </row>
    <row r="383" spans="5:8" ht="42" customHeight="1">
      <c r="E383" s="374"/>
      <c r="F383" s="374"/>
      <c r="G383" s="374"/>
      <c r="H383" s="374"/>
    </row>
    <row r="384" spans="5:8" ht="42" customHeight="1">
      <c r="E384" s="374"/>
      <c r="F384" s="374"/>
      <c r="G384" s="374"/>
      <c r="H384" s="374"/>
    </row>
    <row r="385" spans="5:8" ht="42" customHeight="1">
      <c r="E385" s="374"/>
      <c r="F385" s="374"/>
      <c r="G385" s="374"/>
      <c r="H385" s="374"/>
    </row>
    <row r="386" spans="5:8" ht="42" customHeight="1">
      <c r="E386" s="374"/>
      <c r="F386" s="374"/>
      <c r="G386" s="374"/>
      <c r="H386" s="374"/>
    </row>
    <row r="387" spans="5:8" ht="42" customHeight="1">
      <c r="E387" s="374"/>
      <c r="F387" s="374"/>
      <c r="G387" s="374"/>
      <c r="H387" s="374"/>
    </row>
    <row r="388" spans="5:8" ht="42" customHeight="1">
      <c r="E388" s="374"/>
      <c r="F388" s="374"/>
      <c r="G388" s="374"/>
      <c r="H388" s="374"/>
    </row>
    <row r="389" spans="5:8" ht="42" customHeight="1">
      <c r="E389" s="374"/>
      <c r="F389" s="374"/>
      <c r="G389" s="374"/>
      <c r="H389" s="374"/>
    </row>
    <row r="390" spans="5:8" ht="42" customHeight="1">
      <c r="E390" s="374"/>
      <c r="F390" s="374"/>
      <c r="G390" s="374"/>
      <c r="H390" s="374"/>
    </row>
    <row r="391" spans="5:8" ht="42" customHeight="1">
      <c r="E391" s="374"/>
      <c r="F391" s="374"/>
      <c r="G391" s="374"/>
      <c r="H391" s="374"/>
    </row>
    <row r="392" spans="5:8" ht="42" customHeight="1">
      <c r="E392" s="374"/>
      <c r="F392" s="374"/>
      <c r="G392" s="374"/>
      <c r="H392" s="374"/>
    </row>
    <row r="393" spans="5:8" ht="42" customHeight="1">
      <c r="E393" s="374"/>
      <c r="F393" s="374"/>
      <c r="G393" s="374"/>
      <c r="H393" s="374"/>
    </row>
    <row r="394" spans="5:8" ht="42" customHeight="1">
      <c r="E394" s="374"/>
      <c r="F394" s="374"/>
      <c r="G394" s="374"/>
      <c r="H394" s="374"/>
    </row>
    <row r="395" spans="5:8" ht="42" customHeight="1">
      <c r="E395" s="374"/>
      <c r="F395" s="374"/>
      <c r="G395" s="374"/>
      <c r="H395" s="374"/>
    </row>
    <row r="396" spans="5:8" ht="42" customHeight="1">
      <c r="E396" s="374"/>
      <c r="F396" s="374"/>
      <c r="G396" s="374"/>
      <c r="H396" s="374"/>
    </row>
    <row r="397" spans="5:8" ht="42" customHeight="1">
      <c r="E397" s="374"/>
      <c r="F397" s="374"/>
      <c r="G397" s="374"/>
      <c r="H397" s="374"/>
    </row>
    <row r="398" spans="5:8" ht="42" customHeight="1">
      <c r="E398" s="374"/>
      <c r="F398" s="374"/>
      <c r="G398" s="374"/>
      <c r="H398" s="374"/>
    </row>
    <row r="399" spans="5:8" ht="42" customHeight="1">
      <c r="E399" s="374"/>
      <c r="F399" s="374"/>
      <c r="G399" s="374"/>
      <c r="H399" s="374"/>
    </row>
    <row r="400" spans="5:8" ht="42" customHeight="1">
      <c r="E400" s="374"/>
      <c r="F400" s="374"/>
      <c r="G400" s="374"/>
      <c r="H400" s="374"/>
    </row>
    <row r="401" spans="5:8" ht="42" customHeight="1">
      <c r="E401" s="374"/>
      <c r="F401" s="374"/>
      <c r="G401" s="374"/>
      <c r="H401" s="374"/>
    </row>
    <row r="402" spans="5:8" ht="42" customHeight="1">
      <c r="E402" s="374"/>
      <c r="F402" s="374"/>
      <c r="G402" s="374"/>
      <c r="H402" s="374"/>
    </row>
    <row r="403" spans="5:8" ht="42" customHeight="1">
      <c r="E403" s="374"/>
      <c r="F403" s="374"/>
      <c r="G403" s="374"/>
      <c r="H403" s="374"/>
    </row>
    <row r="404" spans="5:8" ht="42" customHeight="1">
      <c r="E404" s="374"/>
      <c r="F404" s="374"/>
      <c r="G404" s="374"/>
      <c r="H404" s="374"/>
    </row>
    <row r="405" spans="5:8" ht="42" customHeight="1">
      <c r="E405" s="374"/>
      <c r="F405" s="374"/>
      <c r="G405" s="374"/>
      <c r="H405" s="374"/>
    </row>
    <row r="406" spans="5:8" ht="42" customHeight="1">
      <c r="E406" s="374"/>
      <c r="F406" s="374"/>
      <c r="G406" s="374"/>
      <c r="H406" s="374"/>
    </row>
    <row r="407" spans="5:8" ht="42" customHeight="1">
      <c r="E407" s="374"/>
      <c r="F407" s="374"/>
      <c r="G407" s="374"/>
      <c r="H407" s="374"/>
    </row>
    <row r="408" spans="5:8" ht="42" customHeight="1">
      <c r="E408" s="374"/>
      <c r="F408" s="374"/>
      <c r="G408" s="374"/>
      <c r="H408" s="374"/>
    </row>
    <row r="409" spans="5:8" ht="42" customHeight="1">
      <c r="E409" s="374"/>
      <c r="F409" s="374"/>
      <c r="G409" s="374"/>
      <c r="H409" s="374"/>
    </row>
    <row r="410" spans="5:8" ht="42" customHeight="1">
      <c r="E410" s="374"/>
      <c r="F410" s="374"/>
      <c r="G410" s="374"/>
      <c r="H410" s="374"/>
    </row>
    <row r="411" spans="5:8" ht="42" customHeight="1">
      <c r="E411" s="374"/>
      <c r="F411" s="374"/>
      <c r="G411" s="374"/>
      <c r="H411" s="374"/>
    </row>
    <row r="412" spans="5:8" ht="42" customHeight="1">
      <c r="E412" s="374"/>
      <c r="F412" s="374"/>
      <c r="G412" s="374"/>
      <c r="H412" s="374"/>
    </row>
    <row r="413" spans="5:8" ht="42" customHeight="1">
      <c r="E413" s="374"/>
      <c r="F413" s="374"/>
      <c r="G413" s="374"/>
      <c r="H413" s="374"/>
    </row>
    <row r="414" spans="5:8" ht="42" customHeight="1">
      <c r="E414" s="374"/>
      <c r="F414" s="374"/>
      <c r="G414" s="374"/>
      <c r="H414" s="374"/>
    </row>
    <row r="415" spans="5:8" ht="42" customHeight="1">
      <c r="E415" s="374"/>
      <c r="F415" s="374"/>
      <c r="G415" s="374"/>
      <c r="H415" s="374"/>
    </row>
    <row r="416" spans="5:8" ht="42" customHeight="1">
      <c r="E416" s="374"/>
      <c r="F416" s="374"/>
      <c r="G416" s="374"/>
      <c r="H416" s="374"/>
    </row>
    <row r="417" spans="5:8" ht="42" customHeight="1">
      <c r="E417" s="374"/>
      <c r="F417" s="374"/>
      <c r="G417" s="374"/>
      <c r="H417" s="374"/>
    </row>
    <row r="418" spans="5:8" ht="42" customHeight="1">
      <c r="E418" s="374"/>
      <c r="F418" s="374"/>
      <c r="G418" s="374"/>
      <c r="H418" s="374"/>
    </row>
    <row r="419" spans="5:8" ht="42" customHeight="1">
      <c r="E419" s="374"/>
      <c r="F419" s="374"/>
      <c r="G419" s="374"/>
      <c r="H419" s="374"/>
    </row>
    <row r="420" spans="5:8" ht="42" customHeight="1">
      <c r="E420" s="374"/>
      <c r="F420" s="374"/>
      <c r="G420" s="374"/>
      <c r="H420" s="374"/>
    </row>
    <row r="421" spans="5:8" ht="42" customHeight="1">
      <c r="E421" s="374"/>
      <c r="F421" s="374"/>
      <c r="G421" s="374"/>
      <c r="H421" s="374"/>
    </row>
    <row r="422" spans="5:8" ht="42" customHeight="1">
      <c r="E422" s="374"/>
      <c r="F422" s="374"/>
      <c r="G422" s="374"/>
      <c r="H422" s="374"/>
    </row>
    <row r="423" spans="5:8" ht="42" customHeight="1">
      <c r="E423" s="374"/>
      <c r="F423" s="374"/>
      <c r="G423" s="374"/>
      <c r="H423" s="374"/>
    </row>
    <row r="424" spans="5:8" ht="42" customHeight="1">
      <c r="E424" s="374"/>
      <c r="F424" s="374"/>
      <c r="G424" s="374"/>
      <c r="H424" s="374"/>
    </row>
    <row r="425" spans="5:8" ht="42" customHeight="1">
      <c r="E425" s="374"/>
      <c r="F425" s="374"/>
      <c r="G425" s="374"/>
      <c r="H425" s="374"/>
    </row>
    <row r="426" spans="5:8" ht="42" customHeight="1">
      <c r="E426" s="374"/>
      <c r="F426" s="374"/>
      <c r="G426" s="374"/>
      <c r="H426" s="374"/>
    </row>
    <row r="427" spans="5:8" ht="42" customHeight="1">
      <c r="E427" s="374"/>
      <c r="F427" s="374"/>
      <c r="G427" s="374"/>
      <c r="H427" s="374"/>
    </row>
    <row r="428" spans="5:8" ht="42" customHeight="1">
      <c r="E428" s="374"/>
      <c r="F428" s="374"/>
      <c r="G428" s="374"/>
      <c r="H428" s="374"/>
    </row>
    <row r="429" spans="5:8" ht="42" customHeight="1">
      <c r="E429" s="374"/>
      <c r="F429" s="374"/>
      <c r="G429" s="374"/>
      <c r="H429" s="374"/>
    </row>
    <row r="430" spans="5:8" ht="42" customHeight="1">
      <c r="E430" s="374"/>
      <c r="F430" s="374"/>
      <c r="G430" s="374"/>
      <c r="H430" s="374"/>
    </row>
    <row r="431" spans="5:8" ht="42" customHeight="1">
      <c r="E431" s="374"/>
      <c r="F431" s="374"/>
      <c r="G431" s="374"/>
      <c r="H431" s="374"/>
    </row>
    <row r="432" spans="5:8" ht="42" customHeight="1">
      <c r="E432" s="374"/>
      <c r="F432" s="374"/>
      <c r="G432" s="374"/>
      <c r="H432" s="374"/>
    </row>
    <row r="433" spans="5:8" ht="42" customHeight="1">
      <c r="E433" s="374"/>
      <c r="F433" s="374"/>
      <c r="G433" s="374"/>
      <c r="H433" s="374"/>
    </row>
    <row r="434" spans="5:8" ht="42" customHeight="1">
      <c r="E434" s="374"/>
      <c r="F434" s="374"/>
      <c r="G434" s="374"/>
      <c r="H434" s="374"/>
    </row>
    <row r="435" spans="5:8" ht="42" customHeight="1">
      <c r="E435" s="374"/>
      <c r="F435" s="374"/>
      <c r="G435" s="374"/>
      <c r="H435" s="374"/>
    </row>
    <row r="436" spans="5:8" ht="42" customHeight="1">
      <c r="E436" s="374"/>
      <c r="F436" s="374"/>
      <c r="G436" s="374"/>
      <c r="H436" s="374"/>
    </row>
    <row r="437" spans="5:8" ht="42" customHeight="1">
      <c r="E437" s="374"/>
      <c r="F437" s="374"/>
      <c r="G437" s="374"/>
      <c r="H437" s="374"/>
    </row>
    <row r="438" spans="5:8" ht="42" customHeight="1">
      <c r="E438" s="374"/>
      <c r="F438" s="374"/>
      <c r="G438" s="374"/>
      <c r="H438" s="374"/>
    </row>
    <row r="439" spans="5:8" ht="42" customHeight="1">
      <c r="E439" s="374"/>
      <c r="F439" s="374"/>
      <c r="G439" s="374"/>
      <c r="H439" s="374"/>
    </row>
    <row r="440" spans="5:8" ht="42" customHeight="1">
      <c r="E440" s="374"/>
      <c r="F440" s="374"/>
      <c r="G440" s="374"/>
      <c r="H440" s="374"/>
    </row>
    <row r="441" spans="5:8" ht="42" customHeight="1">
      <c r="E441" s="374"/>
      <c r="F441" s="374"/>
      <c r="G441" s="374"/>
      <c r="H441" s="374"/>
    </row>
    <row r="442" spans="5:8" ht="42" customHeight="1">
      <c r="E442" s="374"/>
      <c r="F442" s="374"/>
      <c r="G442" s="374"/>
      <c r="H442" s="374"/>
    </row>
    <row r="443" spans="5:8" ht="42" customHeight="1">
      <c r="E443" s="374"/>
      <c r="F443" s="374"/>
      <c r="G443" s="374"/>
      <c r="H443" s="374"/>
    </row>
    <row r="444" spans="5:8" ht="42" customHeight="1">
      <c r="E444" s="374"/>
      <c r="F444" s="374"/>
      <c r="G444" s="374"/>
      <c r="H444" s="374"/>
    </row>
    <row r="445" spans="5:8" ht="42" customHeight="1">
      <c r="E445" s="374"/>
      <c r="F445" s="374"/>
      <c r="G445" s="374"/>
      <c r="H445" s="374"/>
    </row>
    <row r="446" spans="5:8" ht="42" customHeight="1">
      <c r="E446" s="374"/>
      <c r="F446" s="374"/>
      <c r="G446" s="374"/>
      <c r="H446" s="374"/>
    </row>
    <row r="447" spans="5:8" ht="42" customHeight="1">
      <c r="E447" s="374"/>
      <c r="F447" s="374"/>
      <c r="G447" s="374"/>
      <c r="H447" s="374"/>
    </row>
    <row r="448" spans="5:8" ht="42" customHeight="1">
      <c r="E448" s="374"/>
      <c r="F448" s="374"/>
      <c r="G448" s="374"/>
      <c r="H448" s="374"/>
    </row>
    <row r="449" spans="5:8" ht="42" customHeight="1">
      <c r="E449" s="374"/>
      <c r="F449" s="374"/>
      <c r="G449" s="374"/>
      <c r="H449" s="374"/>
    </row>
    <row r="450" spans="5:8" ht="42" customHeight="1">
      <c r="E450" s="374"/>
      <c r="F450" s="374"/>
      <c r="G450" s="374"/>
      <c r="H450" s="374"/>
    </row>
    <row r="451" spans="5:8" ht="42" customHeight="1">
      <c r="E451" s="374"/>
      <c r="F451" s="374"/>
      <c r="G451" s="374"/>
      <c r="H451" s="374"/>
    </row>
    <row r="452" spans="5:8" ht="42" customHeight="1">
      <c r="E452" s="374"/>
      <c r="F452" s="374"/>
      <c r="G452" s="374"/>
      <c r="H452" s="374"/>
    </row>
    <row r="453" spans="5:8" ht="42" customHeight="1">
      <c r="E453" s="374"/>
      <c r="F453" s="374"/>
      <c r="G453" s="374"/>
      <c r="H453" s="374"/>
    </row>
    <row r="454" spans="5:8" ht="42" customHeight="1">
      <c r="E454" s="374"/>
      <c r="F454" s="374"/>
      <c r="G454" s="374"/>
      <c r="H454" s="374"/>
    </row>
    <row r="455" spans="5:8" ht="42" customHeight="1">
      <c r="E455" s="374"/>
      <c r="F455" s="374"/>
      <c r="G455" s="374"/>
      <c r="H455" s="374"/>
    </row>
    <row r="456" spans="5:8" ht="42" customHeight="1">
      <c r="E456" s="374"/>
      <c r="F456" s="374"/>
      <c r="G456" s="374"/>
      <c r="H456" s="374"/>
    </row>
    <row r="457" spans="5:8" ht="42" customHeight="1">
      <c r="E457" s="374"/>
      <c r="F457" s="374"/>
      <c r="G457" s="374"/>
      <c r="H457" s="374"/>
    </row>
    <row r="458" spans="5:8" ht="42" customHeight="1">
      <c r="E458" s="374"/>
      <c r="F458" s="374"/>
      <c r="G458" s="374"/>
      <c r="H458" s="374"/>
    </row>
    <row r="459" spans="5:8" ht="42" customHeight="1">
      <c r="E459" s="374"/>
      <c r="F459" s="374"/>
      <c r="G459" s="374"/>
      <c r="H459" s="374"/>
    </row>
    <row r="460" spans="5:8" ht="42" customHeight="1">
      <c r="E460" s="374"/>
      <c r="F460" s="374"/>
      <c r="G460" s="374"/>
      <c r="H460" s="374"/>
    </row>
    <row r="461" spans="5:8" ht="42" customHeight="1">
      <c r="E461" s="374"/>
      <c r="F461" s="374"/>
      <c r="G461" s="374"/>
      <c r="H461" s="374"/>
    </row>
    <row r="462" spans="5:8" ht="42" customHeight="1">
      <c r="E462" s="374"/>
      <c r="F462" s="374"/>
      <c r="G462" s="374"/>
      <c r="H462" s="374"/>
    </row>
    <row r="463" spans="5:8" ht="42" customHeight="1">
      <c r="E463" s="374"/>
      <c r="F463" s="374"/>
      <c r="G463" s="374"/>
      <c r="H463" s="374"/>
    </row>
    <row r="464" spans="5:8" ht="42" customHeight="1">
      <c r="E464" s="374"/>
      <c r="F464" s="374"/>
      <c r="G464" s="374"/>
      <c r="H464" s="374"/>
    </row>
    <row r="465" spans="5:8" ht="42" customHeight="1">
      <c r="E465" s="374"/>
      <c r="F465" s="374"/>
      <c r="G465" s="374"/>
      <c r="H465" s="374"/>
    </row>
    <row r="466" spans="5:8" ht="42" customHeight="1">
      <c r="E466" s="374"/>
      <c r="F466" s="374"/>
      <c r="G466" s="374"/>
      <c r="H466" s="374"/>
    </row>
    <row r="467" spans="5:8" ht="42" customHeight="1">
      <c r="E467" s="374"/>
      <c r="F467" s="374"/>
      <c r="G467" s="374"/>
      <c r="H467" s="374"/>
    </row>
    <row r="468" spans="5:8" ht="42" customHeight="1">
      <c r="E468" s="374"/>
      <c r="F468" s="374"/>
      <c r="G468" s="374"/>
      <c r="H468" s="374"/>
    </row>
    <row r="469" spans="5:8" ht="42" customHeight="1">
      <c r="E469" s="374"/>
      <c r="F469" s="374"/>
      <c r="G469" s="374"/>
      <c r="H469" s="374"/>
    </row>
    <row r="470" spans="5:8" ht="42" customHeight="1">
      <c r="E470" s="374"/>
      <c r="F470" s="374"/>
      <c r="G470" s="374"/>
      <c r="H470" s="374"/>
    </row>
    <row r="471" spans="5:8" ht="42" customHeight="1">
      <c r="E471" s="374"/>
      <c r="F471" s="374"/>
      <c r="G471" s="374"/>
      <c r="H471" s="374"/>
    </row>
    <row r="472" spans="5:8" ht="42" customHeight="1">
      <c r="E472" s="374"/>
      <c r="F472" s="374"/>
      <c r="G472" s="374"/>
      <c r="H472" s="374"/>
    </row>
    <row r="473" spans="5:8" ht="42" customHeight="1">
      <c r="E473" s="374"/>
      <c r="F473" s="374"/>
      <c r="G473" s="374"/>
      <c r="H473" s="374"/>
    </row>
    <row r="474" spans="5:8" ht="42" customHeight="1">
      <c r="E474" s="374"/>
      <c r="F474" s="374"/>
      <c r="G474" s="374"/>
      <c r="H474" s="374"/>
    </row>
    <row r="475" spans="5:8" ht="42" customHeight="1">
      <c r="E475" s="374"/>
      <c r="F475" s="374"/>
      <c r="G475" s="374"/>
      <c r="H475" s="374"/>
    </row>
    <row r="476" spans="5:8" ht="42" customHeight="1">
      <c r="E476" s="374"/>
      <c r="F476" s="374"/>
      <c r="G476" s="374"/>
      <c r="H476" s="374"/>
    </row>
    <row r="477" spans="5:8" ht="42" customHeight="1">
      <c r="E477" s="374"/>
      <c r="F477" s="374"/>
      <c r="G477" s="374"/>
      <c r="H477" s="374"/>
    </row>
    <row r="478" spans="5:8" ht="42" customHeight="1">
      <c r="E478" s="374"/>
      <c r="F478" s="374"/>
      <c r="G478" s="374"/>
      <c r="H478" s="374"/>
    </row>
    <row r="479" spans="5:8" ht="42" customHeight="1">
      <c r="E479" s="374"/>
      <c r="F479" s="374"/>
      <c r="G479" s="374"/>
      <c r="H479" s="374"/>
    </row>
    <row r="480" spans="5:8" ht="42" customHeight="1">
      <c r="E480" s="374"/>
      <c r="F480" s="374"/>
      <c r="G480" s="374"/>
      <c r="H480" s="374"/>
    </row>
    <row r="481" spans="5:8" ht="42" customHeight="1">
      <c r="E481" s="374"/>
      <c r="F481" s="374"/>
      <c r="G481" s="374"/>
      <c r="H481" s="374"/>
    </row>
    <row r="482" spans="5:8" ht="42" customHeight="1">
      <c r="E482" s="374"/>
      <c r="F482" s="374"/>
      <c r="G482" s="374"/>
      <c r="H482" s="374"/>
    </row>
    <row r="483" spans="5:8" ht="42" customHeight="1">
      <c r="E483" s="374"/>
      <c r="F483" s="374"/>
      <c r="G483" s="374"/>
      <c r="H483" s="374"/>
    </row>
    <row r="484" spans="5:8" ht="42" customHeight="1">
      <c r="E484" s="374"/>
      <c r="F484" s="374"/>
      <c r="G484" s="374"/>
      <c r="H484" s="374"/>
    </row>
    <row r="485" spans="5:8" ht="42" customHeight="1">
      <c r="E485" s="374"/>
      <c r="F485" s="374"/>
      <c r="G485" s="374"/>
      <c r="H485" s="374"/>
    </row>
    <row r="486" spans="5:8" ht="42" customHeight="1">
      <c r="E486" s="374"/>
      <c r="F486" s="374"/>
      <c r="G486" s="374"/>
      <c r="H486" s="374"/>
    </row>
    <row r="487" spans="5:8" ht="42" customHeight="1">
      <c r="E487" s="374"/>
      <c r="F487" s="374"/>
      <c r="G487" s="374"/>
      <c r="H487" s="374"/>
    </row>
    <row r="488" spans="5:8" ht="42" customHeight="1">
      <c r="E488" s="374"/>
      <c r="F488" s="374"/>
      <c r="G488" s="374"/>
      <c r="H488" s="374"/>
    </row>
    <row r="489" spans="5:8" ht="42" customHeight="1">
      <c r="E489" s="374"/>
      <c r="F489" s="374"/>
      <c r="G489" s="374"/>
      <c r="H489" s="374"/>
    </row>
    <row r="490" spans="5:8" ht="42" customHeight="1">
      <c r="E490" s="374"/>
      <c r="F490" s="374"/>
      <c r="G490" s="374"/>
      <c r="H490" s="374"/>
    </row>
    <row r="491" spans="5:8" ht="42" customHeight="1">
      <c r="E491" s="374"/>
      <c r="F491" s="374"/>
      <c r="G491" s="374"/>
      <c r="H491" s="374"/>
    </row>
    <row r="492" spans="5:8" ht="42" customHeight="1">
      <c r="E492" s="374"/>
      <c r="F492" s="374"/>
      <c r="G492" s="374"/>
      <c r="H492" s="374"/>
    </row>
    <row r="493" spans="5:8" ht="42" customHeight="1">
      <c r="E493" s="374"/>
      <c r="F493" s="374"/>
      <c r="G493" s="374"/>
      <c r="H493" s="374"/>
    </row>
    <row r="494" spans="5:8" ht="42" customHeight="1">
      <c r="E494" s="374"/>
      <c r="F494" s="374"/>
      <c r="G494" s="374"/>
      <c r="H494" s="374"/>
    </row>
    <row r="495" spans="5:8" ht="42" customHeight="1">
      <c r="E495" s="374"/>
      <c r="F495" s="374"/>
      <c r="G495" s="374"/>
      <c r="H495" s="374"/>
    </row>
    <row r="496" spans="5:8" ht="42" customHeight="1">
      <c r="E496" s="374"/>
      <c r="F496" s="374"/>
      <c r="G496" s="374"/>
      <c r="H496" s="374"/>
    </row>
    <row r="497" spans="5:8" ht="42" customHeight="1">
      <c r="E497" s="374"/>
      <c r="F497" s="374"/>
      <c r="G497" s="374"/>
      <c r="H497" s="374"/>
    </row>
    <row r="498" spans="5:8" ht="42" customHeight="1">
      <c r="E498" s="374"/>
      <c r="F498" s="374"/>
      <c r="G498" s="374"/>
      <c r="H498" s="374"/>
    </row>
    <row r="499" spans="5:8" ht="42" customHeight="1">
      <c r="E499" s="374"/>
      <c r="F499" s="374"/>
      <c r="G499" s="374"/>
      <c r="H499" s="374"/>
    </row>
    <row r="500" spans="5:8" ht="42" customHeight="1">
      <c r="E500" s="374"/>
      <c r="F500" s="374"/>
      <c r="G500" s="374"/>
      <c r="H500" s="374"/>
    </row>
    <row r="501" spans="5:8" ht="42" customHeight="1">
      <c r="E501" s="374"/>
      <c r="F501" s="374"/>
      <c r="G501" s="374"/>
      <c r="H501" s="374"/>
    </row>
    <row r="502" spans="5:8" ht="42" customHeight="1">
      <c r="E502" s="374"/>
      <c r="F502" s="374"/>
      <c r="G502" s="374"/>
      <c r="H502" s="374"/>
    </row>
    <row r="503" spans="5:8" ht="42" customHeight="1">
      <c r="E503" s="374"/>
      <c r="F503" s="374"/>
      <c r="G503" s="374"/>
      <c r="H503" s="374"/>
    </row>
    <row r="504" spans="5:8" ht="42" customHeight="1">
      <c r="E504" s="374"/>
      <c r="F504" s="374"/>
      <c r="G504" s="374"/>
      <c r="H504" s="374"/>
    </row>
    <row r="505" spans="5:8" ht="42" customHeight="1">
      <c r="E505" s="374"/>
      <c r="F505" s="374"/>
      <c r="G505" s="374"/>
      <c r="H505" s="374"/>
    </row>
    <row r="506" spans="5:8" ht="42" customHeight="1">
      <c r="E506" s="374"/>
      <c r="F506" s="374"/>
      <c r="G506" s="374"/>
      <c r="H506" s="374"/>
    </row>
    <row r="507" spans="5:8" ht="42" customHeight="1">
      <c r="E507" s="374"/>
      <c r="F507" s="374"/>
      <c r="G507" s="374"/>
      <c r="H507" s="374"/>
    </row>
    <row r="508" spans="5:8" ht="42" customHeight="1">
      <c r="E508" s="374"/>
      <c r="F508" s="374"/>
      <c r="G508" s="374"/>
      <c r="H508" s="374"/>
    </row>
    <row r="509" spans="5:8" ht="42" customHeight="1">
      <c r="E509" s="374"/>
      <c r="F509" s="374"/>
      <c r="G509" s="374"/>
      <c r="H509" s="374"/>
    </row>
    <row r="510" spans="5:8" ht="42" customHeight="1">
      <c r="E510" s="374"/>
      <c r="F510" s="374"/>
      <c r="G510" s="374"/>
      <c r="H510" s="374"/>
    </row>
    <row r="511" spans="5:8" ht="42" customHeight="1">
      <c r="E511" s="374"/>
      <c r="F511" s="374"/>
      <c r="G511" s="374"/>
      <c r="H511" s="374"/>
    </row>
    <row r="512" spans="5:8" ht="42" customHeight="1">
      <c r="E512" s="374"/>
      <c r="F512" s="374"/>
      <c r="G512" s="374"/>
      <c r="H512" s="374"/>
    </row>
    <row r="513" spans="5:8" ht="42" customHeight="1">
      <c r="E513" s="374"/>
      <c r="F513" s="374"/>
      <c r="G513" s="374"/>
      <c r="H513" s="374"/>
    </row>
    <row r="514" spans="5:8" ht="42" customHeight="1">
      <c r="E514" s="374"/>
      <c r="F514" s="374"/>
      <c r="G514" s="374"/>
      <c r="H514" s="374"/>
    </row>
    <row r="515" spans="5:8" ht="42" customHeight="1">
      <c r="E515" s="374"/>
      <c r="F515" s="374"/>
      <c r="G515" s="374"/>
      <c r="H515" s="374"/>
    </row>
    <row r="516" spans="5:8" ht="42" customHeight="1">
      <c r="E516" s="374"/>
      <c r="F516" s="374"/>
      <c r="G516" s="374"/>
      <c r="H516" s="374"/>
    </row>
    <row r="517" spans="5:8" ht="42" customHeight="1">
      <c r="E517" s="374"/>
      <c r="F517" s="374"/>
      <c r="G517" s="374"/>
      <c r="H517" s="374"/>
    </row>
    <row r="518" spans="5:8" ht="42" customHeight="1">
      <c r="E518" s="374"/>
      <c r="F518" s="374"/>
      <c r="G518" s="374"/>
      <c r="H518" s="374"/>
    </row>
    <row r="519" spans="5:8" ht="42" customHeight="1">
      <c r="E519" s="374"/>
      <c r="F519" s="374"/>
      <c r="G519" s="374"/>
      <c r="H519" s="374"/>
    </row>
    <row r="520" spans="5:8" ht="42" customHeight="1">
      <c r="E520" s="374"/>
      <c r="F520" s="374"/>
      <c r="G520" s="374"/>
      <c r="H520" s="374"/>
    </row>
    <row r="521" spans="5:8" ht="42" customHeight="1">
      <c r="E521" s="374"/>
      <c r="F521" s="374"/>
      <c r="G521" s="374"/>
      <c r="H521" s="374"/>
    </row>
    <row r="522" spans="5:8" ht="42" customHeight="1">
      <c r="E522" s="374"/>
      <c r="F522" s="374"/>
      <c r="G522" s="374"/>
      <c r="H522" s="374"/>
    </row>
    <row r="523" spans="5:8" ht="42" customHeight="1">
      <c r="E523" s="374"/>
      <c r="F523" s="374"/>
      <c r="G523" s="374"/>
      <c r="H523" s="374"/>
    </row>
    <row r="524" spans="5:8" ht="42" customHeight="1">
      <c r="E524" s="374"/>
      <c r="F524" s="374"/>
      <c r="G524" s="374"/>
      <c r="H524" s="374"/>
    </row>
    <row r="525" spans="5:8" ht="42" customHeight="1">
      <c r="E525" s="374"/>
      <c r="F525" s="374"/>
      <c r="G525" s="374"/>
      <c r="H525" s="374"/>
    </row>
    <row r="526" spans="5:8" ht="42" customHeight="1">
      <c r="E526" s="374"/>
      <c r="F526" s="374"/>
      <c r="G526" s="374"/>
      <c r="H526" s="374"/>
    </row>
    <row r="527" spans="5:8" ht="42" customHeight="1">
      <c r="E527" s="374"/>
      <c r="F527" s="374"/>
      <c r="G527" s="374"/>
      <c r="H527" s="374"/>
    </row>
    <row r="528" spans="5:8" ht="42" customHeight="1">
      <c r="E528" s="374"/>
      <c r="F528" s="374"/>
      <c r="G528" s="374"/>
      <c r="H528" s="374"/>
    </row>
    <row r="529" spans="5:8" ht="42" customHeight="1">
      <c r="E529" s="374"/>
      <c r="F529" s="374"/>
      <c r="G529" s="374"/>
      <c r="H529" s="374"/>
    </row>
    <row r="530" spans="5:8" ht="42" customHeight="1">
      <c r="E530" s="374"/>
      <c r="F530" s="374"/>
      <c r="G530" s="374"/>
      <c r="H530" s="374"/>
    </row>
    <row r="531" spans="5:8" ht="42" customHeight="1">
      <c r="E531" s="374"/>
      <c r="F531" s="374"/>
      <c r="G531" s="374"/>
      <c r="H531" s="374"/>
    </row>
    <row r="532" spans="5:8" ht="42" customHeight="1">
      <c r="E532" s="374"/>
      <c r="F532" s="374"/>
      <c r="G532" s="374"/>
      <c r="H532" s="374"/>
    </row>
    <row r="533" spans="5:8" ht="42" customHeight="1">
      <c r="E533" s="374"/>
      <c r="F533" s="374"/>
      <c r="G533" s="374"/>
      <c r="H533" s="374"/>
    </row>
    <row r="534" spans="5:8" ht="42" customHeight="1">
      <c r="E534" s="374"/>
      <c r="F534" s="374"/>
      <c r="G534" s="374"/>
      <c r="H534" s="374"/>
    </row>
    <row r="535" spans="5:8" ht="42" customHeight="1">
      <c r="E535" s="374"/>
      <c r="F535" s="374"/>
      <c r="G535" s="374"/>
      <c r="H535" s="374"/>
    </row>
    <row r="536" spans="5:8" ht="42" customHeight="1">
      <c r="E536" s="374"/>
      <c r="F536" s="374"/>
      <c r="G536" s="374"/>
      <c r="H536" s="374"/>
    </row>
    <row r="537" spans="5:8" ht="42" customHeight="1">
      <c r="E537" s="374"/>
      <c r="F537" s="374"/>
      <c r="G537" s="374"/>
      <c r="H537" s="374"/>
    </row>
    <row r="538" spans="5:8" ht="42" customHeight="1">
      <c r="E538" s="374"/>
      <c r="F538" s="374"/>
      <c r="G538" s="374"/>
      <c r="H538" s="374"/>
    </row>
    <row r="539" spans="5:8" ht="42" customHeight="1">
      <c r="E539" s="374"/>
      <c r="F539" s="374"/>
      <c r="G539" s="374"/>
      <c r="H539" s="374"/>
    </row>
    <row r="540" spans="5:8" ht="42" customHeight="1">
      <c r="E540" s="374"/>
      <c r="F540" s="374"/>
      <c r="G540" s="374"/>
      <c r="H540" s="374"/>
    </row>
    <row r="541" spans="5:8" ht="42" customHeight="1">
      <c r="E541" s="374"/>
      <c r="F541" s="374"/>
      <c r="G541" s="374"/>
      <c r="H541" s="374"/>
    </row>
    <row r="542" spans="5:8" ht="42" customHeight="1">
      <c r="E542" s="374"/>
      <c r="F542" s="374"/>
      <c r="G542" s="374"/>
      <c r="H542" s="374"/>
    </row>
    <row r="543" spans="5:8" ht="42" customHeight="1">
      <c r="E543" s="374"/>
      <c r="F543" s="374"/>
      <c r="G543" s="374"/>
      <c r="H543" s="374"/>
    </row>
    <row r="544" spans="5:8" ht="42" customHeight="1">
      <c r="E544" s="374"/>
      <c r="F544" s="374"/>
      <c r="G544" s="374"/>
      <c r="H544" s="374"/>
    </row>
    <row r="545" spans="5:8" ht="42" customHeight="1">
      <c r="E545" s="374"/>
      <c r="F545" s="374"/>
      <c r="G545" s="374"/>
      <c r="H545" s="374"/>
    </row>
    <row r="546" spans="5:8" ht="42" customHeight="1">
      <c r="E546" s="374"/>
      <c r="F546" s="374"/>
      <c r="G546" s="374"/>
      <c r="H546" s="374"/>
    </row>
    <row r="547" spans="5:8" ht="42" customHeight="1">
      <c r="E547" s="374"/>
      <c r="F547" s="374"/>
      <c r="G547" s="374"/>
      <c r="H547" s="374"/>
    </row>
    <row r="548" spans="5:8" ht="42" customHeight="1">
      <c r="E548" s="374"/>
      <c r="F548" s="374"/>
      <c r="G548" s="374"/>
      <c r="H548" s="374"/>
    </row>
    <row r="549" spans="5:8" ht="42" customHeight="1">
      <c r="E549" s="374"/>
      <c r="F549" s="374"/>
      <c r="G549" s="374"/>
      <c r="H549" s="374"/>
    </row>
    <row r="550" spans="5:8" ht="42" customHeight="1">
      <c r="E550" s="374"/>
      <c r="F550" s="374"/>
      <c r="G550" s="374"/>
      <c r="H550" s="374"/>
    </row>
    <row r="551" spans="5:8" ht="42" customHeight="1">
      <c r="E551" s="374"/>
      <c r="F551" s="374"/>
      <c r="G551" s="374"/>
      <c r="H551" s="374"/>
    </row>
    <row r="552" spans="5:8" ht="42" customHeight="1">
      <c r="E552" s="374"/>
      <c r="F552" s="374"/>
      <c r="G552" s="374"/>
      <c r="H552" s="374"/>
    </row>
    <row r="553" spans="5:8" ht="42" customHeight="1">
      <c r="E553" s="374"/>
      <c r="F553" s="374"/>
      <c r="G553" s="374"/>
      <c r="H553" s="374"/>
    </row>
    <row r="554" spans="5:8" ht="42" customHeight="1">
      <c r="E554" s="374"/>
      <c r="F554" s="374"/>
      <c r="G554" s="374"/>
      <c r="H554" s="374"/>
    </row>
    <row r="555" spans="5:8" ht="42" customHeight="1">
      <c r="E555" s="374"/>
      <c r="F555" s="374"/>
      <c r="G555" s="374"/>
      <c r="H555" s="374"/>
    </row>
    <row r="556" spans="5:8" ht="42" customHeight="1">
      <c r="E556" s="374"/>
      <c r="F556" s="374"/>
      <c r="G556" s="374"/>
      <c r="H556" s="374"/>
    </row>
    <row r="557" spans="5:8" ht="42" customHeight="1">
      <c r="E557" s="374"/>
      <c r="F557" s="374"/>
      <c r="G557" s="374"/>
      <c r="H557" s="374"/>
    </row>
    <row r="558" spans="5:8" ht="42" customHeight="1">
      <c r="E558" s="374"/>
      <c r="F558" s="374"/>
      <c r="G558" s="374"/>
      <c r="H558" s="374"/>
    </row>
    <row r="559" spans="5:8" ht="42" customHeight="1">
      <c r="E559" s="374"/>
      <c r="F559" s="374"/>
      <c r="G559" s="374"/>
      <c r="H559" s="374"/>
    </row>
    <row r="560" spans="5:8" ht="42" customHeight="1">
      <c r="E560" s="374"/>
      <c r="F560" s="374"/>
      <c r="G560" s="374"/>
      <c r="H560" s="374"/>
    </row>
    <row r="561" spans="5:8" ht="42" customHeight="1">
      <c r="E561" s="374"/>
      <c r="F561" s="374"/>
      <c r="G561" s="374"/>
      <c r="H561" s="374"/>
    </row>
    <row r="562" spans="5:8" ht="42" customHeight="1">
      <c r="E562" s="374"/>
      <c r="F562" s="374"/>
      <c r="G562" s="374"/>
      <c r="H562" s="374"/>
    </row>
    <row r="563" spans="5:8" ht="42" customHeight="1">
      <c r="E563" s="374"/>
      <c r="F563" s="374"/>
      <c r="G563" s="374"/>
      <c r="H563" s="374"/>
    </row>
    <row r="564" spans="5:8" ht="42" customHeight="1">
      <c r="E564" s="374"/>
      <c r="F564" s="374"/>
      <c r="G564" s="374"/>
      <c r="H564" s="374"/>
    </row>
    <row r="565" spans="5:8" ht="42" customHeight="1">
      <c r="E565" s="374"/>
      <c r="F565" s="374"/>
      <c r="G565" s="374"/>
      <c r="H565" s="374"/>
    </row>
    <row r="566" spans="5:8" ht="42" customHeight="1">
      <c r="E566" s="374"/>
      <c r="F566" s="374"/>
      <c r="G566" s="374"/>
      <c r="H566" s="374"/>
    </row>
    <row r="567" spans="5:8" ht="42" customHeight="1">
      <c r="E567" s="374"/>
      <c r="F567" s="374"/>
      <c r="G567" s="374"/>
      <c r="H567" s="374"/>
    </row>
    <row r="568" spans="5:8" ht="42" customHeight="1">
      <c r="E568" s="374"/>
      <c r="F568" s="374"/>
      <c r="G568" s="374"/>
      <c r="H568" s="374"/>
    </row>
    <row r="569" spans="5:8" ht="42" customHeight="1">
      <c r="E569" s="374"/>
      <c r="F569" s="374"/>
      <c r="G569" s="374"/>
      <c r="H569" s="374"/>
    </row>
    <row r="570" spans="5:8" ht="42" customHeight="1">
      <c r="E570" s="374"/>
      <c r="F570" s="374"/>
      <c r="G570" s="374"/>
      <c r="H570" s="374"/>
    </row>
    <row r="571" spans="5:8" ht="42" customHeight="1">
      <c r="E571" s="374"/>
      <c r="F571" s="374"/>
      <c r="G571" s="374"/>
      <c r="H571" s="374"/>
    </row>
    <row r="572" spans="5:8" ht="42" customHeight="1">
      <c r="E572" s="374"/>
      <c r="F572" s="374"/>
      <c r="G572" s="374"/>
      <c r="H572" s="374"/>
    </row>
    <row r="573" spans="5:8" ht="42" customHeight="1">
      <c r="E573" s="374"/>
      <c r="F573" s="374"/>
      <c r="G573" s="374"/>
      <c r="H573" s="374"/>
    </row>
    <row r="574" spans="5:8" ht="42" customHeight="1">
      <c r="E574" s="374"/>
      <c r="F574" s="374"/>
      <c r="G574" s="374"/>
      <c r="H574" s="374"/>
    </row>
    <row r="575" spans="5:8" ht="42" customHeight="1">
      <c r="E575" s="374"/>
      <c r="F575" s="374"/>
      <c r="G575" s="374"/>
      <c r="H575" s="374"/>
    </row>
    <row r="576" spans="5:8" ht="42" customHeight="1">
      <c r="E576" s="374"/>
      <c r="F576" s="374"/>
      <c r="G576" s="374"/>
      <c r="H576" s="374"/>
    </row>
    <row r="577" spans="5:8" ht="42" customHeight="1">
      <c r="E577" s="374"/>
      <c r="F577" s="374"/>
      <c r="G577" s="374"/>
      <c r="H577" s="374"/>
    </row>
    <row r="578" spans="5:8" ht="42" customHeight="1">
      <c r="E578" s="374"/>
      <c r="F578" s="374"/>
      <c r="G578" s="374"/>
      <c r="H578" s="374"/>
    </row>
    <row r="579" spans="5:8" ht="42" customHeight="1">
      <c r="E579" s="374"/>
      <c r="F579" s="374"/>
      <c r="G579" s="374"/>
      <c r="H579" s="374"/>
    </row>
    <row r="580" spans="5:8" ht="42" customHeight="1">
      <c r="E580" s="374"/>
      <c r="F580" s="374"/>
      <c r="G580" s="374"/>
      <c r="H580" s="374"/>
    </row>
    <row r="581" spans="5:8" ht="42" customHeight="1">
      <c r="E581" s="374"/>
      <c r="F581" s="374"/>
      <c r="G581" s="374"/>
      <c r="H581" s="374"/>
    </row>
    <row r="582" spans="5:8" ht="42" customHeight="1">
      <c r="E582" s="374"/>
      <c r="F582" s="374"/>
      <c r="G582" s="374"/>
      <c r="H582" s="374"/>
    </row>
    <row r="583" spans="5:8" ht="42" customHeight="1">
      <c r="E583" s="374"/>
      <c r="F583" s="374"/>
      <c r="G583" s="374"/>
      <c r="H583" s="374"/>
    </row>
    <row r="584" spans="5:8" ht="42" customHeight="1">
      <c r="E584" s="374"/>
      <c r="F584" s="374"/>
      <c r="G584" s="374"/>
      <c r="H584" s="374"/>
    </row>
    <row r="585" spans="5:8" ht="42" customHeight="1">
      <c r="E585" s="374"/>
      <c r="F585" s="374"/>
      <c r="G585" s="374"/>
      <c r="H585" s="374"/>
    </row>
    <row r="586" spans="5:8" ht="42" customHeight="1">
      <c r="E586" s="374"/>
      <c r="F586" s="374"/>
      <c r="G586" s="374"/>
      <c r="H586" s="374"/>
    </row>
    <row r="587" spans="5:8" ht="42" customHeight="1">
      <c r="E587" s="374"/>
      <c r="F587" s="374"/>
      <c r="G587" s="374"/>
      <c r="H587" s="374"/>
    </row>
    <row r="588" spans="5:8" ht="42" customHeight="1">
      <c r="E588" s="374"/>
      <c r="F588" s="374"/>
      <c r="G588" s="374"/>
      <c r="H588" s="374"/>
    </row>
    <row r="589" spans="5:8" ht="42" customHeight="1">
      <c r="E589" s="374"/>
      <c r="F589" s="374"/>
      <c r="G589" s="374"/>
      <c r="H589" s="374"/>
    </row>
    <row r="590" spans="5:8" ht="42" customHeight="1">
      <c r="E590" s="374"/>
      <c r="F590" s="374"/>
      <c r="G590" s="374"/>
      <c r="H590" s="374"/>
    </row>
    <row r="591" spans="5:8" ht="42" customHeight="1">
      <c r="E591" s="374"/>
      <c r="F591" s="374"/>
      <c r="G591" s="374"/>
      <c r="H591" s="374"/>
    </row>
    <row r="592" spans="5:8" ht="42" customHeight="1">
      <c r="E592" s="374"/>
      <c r="F592" s="374"/>
      <c r="G592" s="374"/>
      <c r="H592" s="374"/>
    </row>
    <row r="593" spans="5:8" ht="42" customHeight="1">
      <c r="E593" s="374"/>
      <c r="F593" s="374"/>
      <c r="G593" s="374"/>
      <c r="H593" s="374"/>
    </row>
    <row r="594" spans="5:8" ht="42" customHeight="1">
      <c r="E594" s="374"/>
      <c r="F594" s="374"/>
      <c r="G594" s="374"/>
      <c r="H594" s="374"/>
    </row>
    <row r="595" spans="5:8" ht="42" customHeight="1">
      <c r="E595" s="374"/>
      <c r="F595" s="374"/>
      <c r="G595" s="374"/>
      <c r="H595" s="374"/>
    </row>
    <row r="596" spans="5:8" ht="42" customHeight="1">
      <c r="E596" s="374"/>
      <c r="F596" s="374"/>
      <c r="G596" s="374"/>
      <c r="H596" s="374"/>
    </row>
    <row r="597" spans="5:8" ht="42" customHeight="1">
      <c r="E597" s="374"/>
      <c r="F597" s="374"/>
      <c r="G597" s="374"/>
      <c r="H597" s="374"/>
    </row>
    <row r="598" spans="5:8" ht="42" customHeight="1">
      <c r="E598" s="374"/>
      <c r="F598" s="374"/>
      <c r="G598" s="374"/>
      <c r="H598" s="374"/>
    </row>
    <row r="599" spans="5:8" ht="42" customHeight="1">
      <c r="E599" s="374"/>
      <c r="F599" s="374"/>
      <c r="G599" s="374"/>
      <c r="H599" s="374"/>
    </row>
    <row r="600" spans="5:8" ht="42" customHeight="1">
      <c r="E600" s="374"/>
      <c r="F600" s="374"/>
      <c r="G600" s="374"/>
      <c r="H600" s="374"/>
    </row>
    <row r="601" spans="5:8" ht="42" customHeight="1">
      <c r="E601" s="374"/>
      <c r="F601" s="374"/>
      <c r="G601" s="374"/>
      <c r="H601" s="374"/>
    </row>
    <row r="602" spans="5:8" ht="42" customHeight="1">
      <c r="E602" s="374"/>
      <c r="F602" s="374"/>
      <c r="G602" s="374"/>
      <c r="H602" s="374"/>
    </row>
    <row r="603" spans="5:8" ht="42" customHeight="1">
      <c r="E603" s="374"/>
      <c r="F603" s="374"/>
      <c r="G603" s="374"/>
      <c r="H603" s="374"/>
    </row>
    <row r="604" spans="5:8" ht="42" customHeight="1">
      <c r="E604" s="374"/>
      <c r="F604" s="374"/>
      <c r="G604" s="374"/>
      <c r="H604" s="374"/>
    </row>
    <row r="605" spans="5:8" ht="42" customHeight="1">
      <c r="E605" s="374"/>
      <c r="F605" s="374"/>
      <c r="G605" s="374"/>
      <c r="H605" s="374"/>
    </row>
    <row r="606" spans="5:8" ht="42" customHeight="1">
      <c r="E606" s="374"/>
      <c r="F606" s="374"/>
      <c r="G606" s="374"/>
      <c r="H606" s="374"/>
    </row>
    <row r="607" spans="5:8" ht="42" customHeight="1">
      <c r="E607" s="374"/>
      <c r="F607" s="374"/>
      <c r="G607" s="374"/>
      <c r="H607" s="374"/>
    </row>
    <row r="608" spans="5:8" ht="42" customHeight="1">
      <c r="E608" s="374"/>
      <c r="F608" s="374"/>
      <c r="G608" s="374"/>
      <c r="H608" s="374"/>
    </row>
    <row r="609" spans="5:8" ht="42" customHeight="1">
      <c r="E609" s="374"/>
      <c r="F609" s="374"/>
      <c r="G609" s="374"/>
      <c r="H609" s="374"/>
    </row>
    <row r="610" spans="5:8" ht="42" customHeight="1">
      <c r="E610" s="374"/>
      <c r="F610" s="374"/>
      <c r="G610" s="374"/>
      <c r="H610" s="374"/>
    </row>
    <row r="611" spans="5:8" ht="42" customHeight="1">
      <c r="E611" s="374"/>
      <c r="F611" s="374"/>
      <c r="G611" s="374"/>
      <c r="H611" s="374"/>
    </row>
    <row r="612" spans="5:8" ht="42" customHeight="1">
      <c r="E612" s="374"/>
      <c r="F612" s="374"/>
      <c r="G612" s="374"/>
      <c r="H612" s="374"/>
    </row>
    <row r="613" spans="5:8" ht="42" customHeight="1">
      <c r="E613" s="374"/>
      <c r="F613" s="374"/>
      <c r="G613" s="374"/>
      <c r="H613" s="374"/>
    </row>
    <row r="614" spans="5:8" ht="42" customHeight="1">
      <c r="E614" s="374"/>
      <c r="F614" s="374"/>
      <c r="G614" s="374"/>
      <c r="H614" s="374"/>
    </row>
    <row r="615" spans="5:8" ht="42" customHeight="1">
      <c r="E615" s="374"/>
      <c r="F615" s="374"/>
      <c r="G615" s="374"/>
      <c r="H615" s="374"/>
    </row>
    <row r="616" spans="5:8" ht="42" customHeight="1">
      <c r="E616" s="374"/>
      <c r="F616" s="374"/>
      <c r="G616" s="374"/>
      <c r="H616" s="374"/>
    </row>
    <row r="617" spans="5:8" ht="42" customHeight="1">
      <c r="E617" s="374"/>
      <c r="F617" s="374"/>
      <c r="G617" s="374"/>
      <c r="H617" s="374"/>
    </row>
    <row r="618" spans="5:8" ht="42" customHeight="1">
      <c r="E618" s="374"/>
      <c r="F618" s="374"/>
      <c r="G618" s="374"/>
      <c r="H618" s="374"/>
    </row>
    <row r="619" spans="5:8" ht="42" customHeight="1">
      <c r="E619" s="374"/>
      <c r="F619" s="374"/>
      <c r="G619" s="374"/>
      <c r="H619" s="374"/>
    </row>
    <row r="620" spans="5:8" ht="42" customHeight="1">
      <c r="E620" s="374"/>
      <c r="F620" s="374"/>
      <c r="G620" s="374"/>
      <c r="H620" s="374"/>
    </row>
    <row r="621" spans="5:8" ht="42" customHeight="1">
      <c r="E621" s="374"/>
      <c r="F621" s="374"/>
      <c r="G621" s="374"/>
      <c r="H621" s="374"/>
    </row>
    <row r="622" spans="5:8" ht="42" customHeight="1">
      <c r="E622" s="374"/>
      <c r="F622" s="374"/>
      <c r="G622" s="374"/>
      <c r="H622" s="374"/>
    </row>
    <row r="623" spans="5:8" ht="42" customHeight="1">
      <c r="E623" s="374"/>
      <c r="F623" s="374"/>
      <c r="G623" s="374"/>
      <c r="H623" s="374"/>
    </row>
    <row r="624" spans="5:8" ht="42" customHeight="1">
      <c r="E624" s="374"/>
      <c r="F624" s="374"/>
      <c r="G624" s="374"/>
      <c r="H624" s="374"/>
    </row>
    <row r="625" spans="5:8" ht="42" customHeight="1">
      <c r="E625" s="374"/>
      <c r="F625" s="374"/>
      <c r="G625" s="374"/>
      <c r="H625" s="374"/>
    </row>
    <row r="626" spans="5:8" ht="42" customHeight="1">
      <c r="E626" s="374"/>
      <c r="F626" s="374"/>
      <c r="G626" s="374"/>
      <c r="H626" s="374"/>
    </row>
    <row r="627" spans="5:8" ht="42" customHeight="1">
      <c r="E627" s="374"/>
      <c r="F627" s="374"/>
      <c r="G627" s="374"/>
      <c r="H627" s="374"/>
    </row>
    <row r="628" spans="5:8" ht="42" customHeight="1">
      <c r="E628" s="374"/>
      <c r="F628" s="374"/>
      <c r="G628" s="374"/>
      <c r="H628" s="374"/>
    </row>
    <row r="629" spans="5:8" ht="42" customHeight="1">
      <c r="E629" s="374"/>
      <c r="F629" s="374"/>
      <c r="G629" s="374"/>
      <c r="H629" s="374"/>
    </row>
    <row r="630" spans="5:8" ht="42" customHeight="1">
      <c r="E630" s="374"/>
      <c r="F630" s="374"/>
      <c r="G630" s="374"/>
      <c r="H630" s="374"/>
    </row>
    <row r="631" spans="5:8" ht="42" customHeight="1">
      <c r="E631" s="374"/>
      <c r="F631" s="374"/>
      <c r="G631" s="374"/>
      <c r="H631" s="374"/>
    </row>
    <row r="632" spans="5:8" ht="42" customHeight="1">
      <c r="E632" s="374"/>
      <c r="F632" s="374"/>
      <c r="G632" s="374"/>
      <c r="H632" s="374"/>
    </row>
    <row r="633" spans="5:8" ht="42" customHeight="1">
      <c r="E633" s="374"/>
      <c r="F633" s="374"/>
      <c r="G633" s="374"/>
      <c r="H633" s="374"/>
    </row>
    <row r="634" spans="5:8" ht="42" customHeight="1">
      <c r="E634" s="374"/>
      <c r="F634" s="374"/>
      <c r="G634" s="374"/>
      <c r="H634" s="374"/>
    </row>
    <row r="635" spans="5:8" ht="42" customHeight="1">
      <c r="E635" s="374"/>
      <c r="F635" s="374"/>
      <c r="G635" s="374"/>
      <c r="H635" s="374"/>
    </row>
    <row r="636" spans="5:8" ht="42" customHeight="1">
      <c r="E636" s="374"/>
      <c r="F636" s="374"/>
      <c r="G636" s="374"/>
      <c r="H636" s="374"/>
    </row>
    <row r="637" spans="5:8" ht="42" customHeight="1">
      <c r="E637" s="374"/>
      <c r="F637" s="374"/>
      <c r="G637" s="374"/>
      <c r="H637" s="374"/>
    </row>
    <row r="638" spans="5:8" ht="42" customHeight="1">
      <c r="E638" s="374"/>
      <c r="F638" s="374"/>
      <c r="G638" s="374"/>
      <c r="H638" s="374"/>
    </row>
    <row r="639" spans="5:8" ht="42" customHeight="1">
      <c r="E639" s="374"/>
      <c r="F639" s="374"/>
      <c r="G639" s="374"/>
      <c r="H639" s="374"/>
    </row>
    <row r="640" spans="5:8" ht="42" customHeight="1">
      <c r="E640" s="374"/>
      <c r="F640" s="374"/>
      <c r="G640" s="374"/>
      <c r="H640" s="374"/>
    </row>
    <row r="641" spans="5:8" ht="42" customHeight="1">
      <c r="E641" s="374"/>
      <c r="F641" s="374"/>
      <c r="G641" s="374"/>
      <c r="H641" s="374"/>
    </row>
    <row r="642" spans="5:8" ht="42" customHeight="1">
      <c r="E642" s="374"/>
      <c r="F642" s="374"/>
      <c r="G642" s="374"/>
      <c r="H642" s="374"/>
    </row>
    <row r="643" spans="5:8" ht="42" customHeight="1">
      <c r="E643" s="374"/>
      <c r="F643" s="374"/>
      <c r="G643" s="374"/>
      <c r="H643" s="374"/>
    </row>
    <row r="644" spans="5:8" ht="42" customHeight="1">
      <c r="E644" s="374"/>
      <c r="F644" s="374"/>
      <c r="G644" s="374"/>
      <c r="H644" s="374"/>
    </row>
    <row r="645" spans="5:8" ht="42" customHeight="1">
      <c r="E645" s="374"/>
      <c r="F645" s="374"/>
      <c r="G645" s="374"/>
      <c r="H645" s="374"/>
    </row>
    <row r="646" spans="5:8" ht="42" customHeight="1">
      <c r="E646" s="374"/>
      <c r="F646" s="374"/>
      <c r="G646" s="374"/>
      <c r="H646" s="374"/>
    </row>
    <row r="647" spans="5:8" ht="42" customHeight="1">
      <c r="E647" s="374"/>
      <c r="F647" s="374"/>
      <c r="G647" s="374"/>
      <c r="H647" s="374"/>
    </row>
    <row r="648" spans="5:8" ht="42" customHeight="1">
      <c r="E648" s="374"/>
      <c r="F648" s="374"/>
      <c r="G648" s="374"/>
      <c r="H648" s="374"/>
    </row>
    <row r="649" spans="5:8" ht="42" customHeight="1">
      <c r="E649" s="374"/>
      <c r="F649" s="374"/>
      <c r="G649" s="374"/>
      <c r="H649" s="374"/>
    </row>
    <row r="650" spans="5:8" ht="42" customHeight="1">
      <c r="E650" s="374"/>
      <c r="F650" s="374"/>
      <c r="G650" s="374"/>
      <c r="H650" s="374"/>
    </row>
    <row r="651" spans="5:8" ht="42" customHeight="1">
      <c r="E651" s="374"/>
      <c r="F651" s="374"/>
      <c r="G651" s="374"/>
      <c r="H651" s="374"/>
    </row>
    <row r="652" spans="5:8" ht="42" customHeight="1">
      <c r="E652" s="374"/>
      <c r="F652" s="374"/>
      <c r="G652" s="374"/>
      <c r="H652" s="374"/>
    </row>
    <row r="653" spans="5:8" ht="42" customHeight="1">
      <c r="E653" s="374"/>
      <c r="F653" s="374"/>
      <c r="G653" s="374"/>
      <c r="H653" s="374"/>
    </row>
    <row r="654" spans="5:8" ht="42" customHeight="1">
      <c r="E654" s="374"/>
      <c r="F654" s="374"/>
      <c r="G654" s="374"/>
      <c r="H654" s="374"/>
    </row>
    <row r="655" spans="5:8" ht="42" customHeight="1">
      <c r="E655" s="374"/>
      <c r="F655" s="374"/>
      <c r="G655" s="374"/>
      <c r="H655" s="374"/>
    </row>
    <row r="656" spans="5:8" ht="42" customHeight="1">
      <c r="E656" s="374"/>
      <c r="F656" s="374"/>
      <c r="G656" s="374"/>
      <c r="H656" s="374"/>
    </row>
    <row r="657" spans="5:8" ht="42" customHeight="1">
      <c r="E657" s="374"/>
      <c r="F657" s="374"/>
      <c r="G657" s="374"/>
      <c r="H657" s="374"/>
    </row>
    <row r="658" spans="5:8" ht="42" customHeight="1">
      <c r="E658" s="374"/>
      <c r="F658" s="374"/>
      <c r="G658" s="374"/>
      <c r="H658" s="374"/>
    </row>
    <row r="659" spans="5:8" ht="42" customHeight="1">
      <c r="E659" s="374"/>
      <c r="F659" s="374"/>
      <c r="G659" s="374"/>
      <c r="H659" s="374"/>
    </row>
    <row r="660" spans="5:8" ht="42" customHeight="1">
      <c r="E660" s="374"/>
      <c r="F660" s="374"/>
      <c r="G660" s="374"/>
      <c r="H660" s="374"/>
    </row>
    <row r="661" spans="5:8" ht="42" customHeight="1">
      <c r="E661" s="374"/>
      <c r="F661" s="374"/>
      <c r="G661" s="374"/>
      <c r="H661" s="374"/>
    </row>
    <row r="662" spans="5:8" ht="42" customHeight="1">
      <c r="E662" s="374"/>
      <c r="F662" s="374"/>
      <c r="G662" s="374"/>
      <c r="H662" s="374"/>
    </row>
    <row r="663" spans="5:8" ht="42" customHeight="1">
      <c r="E663" s="374"/>
      <c r="F663" s="374"/>
      <c r="G663" s="374"/>
      <c r="H663" s="374"/>
    </row>
    <row r="664" spans="5:8" ht="42" customHeight="1">
      <c r="E664" s="374"/>
      <c r="F664" s="374"/>
      <c r="G664" s="374"/>
      <c r="H664" s="374"/>
    </row>
    <row r="665" spans="5:8" ht="42" customHeight="1">
      <c r="E665" s="374"/>
      <c r="F665" s="374"/>
      <c r="G665" s="374"/>
      <c r="H665" s="374"/>
    </row>
    <row r="666" spans="5:8" ht="42" customHeight="1">
      <c r="E666" s="374"/>
      <c r="F666" s="374"/>
      <c r="G666" s="374"/>
      <c r="H666" s="374"/>
    </row>
    <row r="667" spans="5:8" ht="42" customHeight="1">
      <c r="E667" s="374"/>
      <c r="F667" s="374"/>
      <c r="G667" s="374"/>
      <c r="H667" s="374"/>
    </row>
    <row r="668" spans="5:8" ht="42" customHeight="1">
      <c r="E668" s="374"/>
      <c r="F668" s="374"/>
      <c r="G668" s="374"/>
      <c r="H668" s="374"/>
    </row>
    <row r="669" spans="5:8" ht="42" customHeight="1">
      <c r="E669" s="374"/>
      <c r="F669" s="374"/>
      <c r="G669" s="374"/>
      <c r="H669" s="374"/>
    </row>
    <row r="670" spans="5:8" ht="42" customHeight="1">
      <c r="E670" s="374"/>
      <c r="F670" s="374"/>
      <c r="G670" s="374"/>
      <c r="H670" s="374"/>
    </row>
    <row r="671" spans="5:8" ht="42" customHeight="1">
      <c r="E671" s="374"/>
      <c r="F671" s="374"/>
      <c r="G671" s="374"/>
      <c r="H671" s="374"/>
    </row>
    <row r="672" spans="5:8" ht="42" customHeight="1">
      <c r="E672" s="374"/>
      <c r="F672" s="374"/>
      <c r="G672" s="374"/>
      <c r="H672" s="374"/>
    </row>
    <row r="673" spans="5:8" ht="42" customHeight="1">
      <c r="E673" s="374"/>
      <c r="F673" s="374"/>
      <c r="G673" s="374"/>
      <c r="H673" s="374"/>
    </row>
    <row r="674" spans="5:8" ht="42" customHeight="1">
      <c r="E674" s="374"/>
      <c r="F674" s="374"/>
      <c r="G674" s="374"/>
      <c r="H674" s="374"/>
    </row>
    <row r="675" spans="5:8" ht="42" customHeight="1">
      <c r="E675" s="374"/>
      <c r="F675" s="374"/>
      <c r="G675" s="374"/>
      <c r="H675" s="374"/>
    </row>
    <row r="676" spans="5:8" ht="42" customHeight="1">
      <c r="E676" s="374"/>
      <c r="F676" s="374"/>
      <c r="G676" s="374"/>
      <c r="H676" s="374"/>
    </row>
    <row r="677" spans="5:8" ht="42" customHeight="1">
      <c r="E677" s="374"/>
      <c r="F677" s="374"/>
      <c r="G677" s="374"/>
      <c r="H677" s="374"/>
    </row>
    <row r="678" spans="5:8" ht="42" customHeight="1">
      <c r="E678" s="374"/>
      <c r="F678" s="374"/>
      <c r="G678" s="374"/>
      <c r="H678" s="374"/>
    </row>
    <row r="679" spans="5:8" ht="42" customHeight="1">
      <c r="E679" s="374"/>
      <c r="F679" s="374"/>
      <c r="G679" s="374"/>
      <c r="H679" s="374"/>
    </row>
    <row r="680" spans="5:8" ht="42" customHeight="1">
      <c r="E680" s="374"/>
      <c r="F680" s="374"/>
      <c r="G680" s="374"/>
      <c r="H680" s="374"/>
    </row>
    <row r="681" spans="5:8" ht="42" customHeight="1">
      <c r="E681" s="374"/>
      <c r="F681" s="374"/>
      <c r="G681" s="374"/>
      <c r="H681" s="374"/>
    </row>
    <row r="682" spans="5:8" ht="42" customHeight="1">
      <c r="E682" s="374"/>
      <c r="F682" s="374"/>
      <c r="G682" s="374"/>
      <c r="H682" s="374"/>
    </row>
    <row r="683" spans="5:8" ht="42" customHeight="1">
      <c r="E683" s="374"/>
      <c r="F683" s="374"/>
      <c r="G683" s="374"/>
      <c r="H683" s="374"/>
    </row>
    <row r="684" spans="5:8" ht="42" customHeight="1">
      <c r="E684" s="374"/>
      <c r="F684" s="374"/>
      <c r="G684" s="374"/>
      <c r="H684" s="374"/>
    </row>
    <row r="685" spans="5:8" ht="42" customHeight="1">
      <c r="E685" s="374"/>
      <c r="F685" s="374"/>
      <c r="G685" s="374"/>
      <c r="H685" s="374"/>
    </row>
    <row r="686" spans="5:8" ht="42" customHeight="1">
      <c r="E686" s="374"/>
      <c r="F686" s="374"/>
      <c r="G686" s="374"/>
      <c r="H686" s="374"/>
    </row>
    <row r="687" spans="5:8" ht="42" customHeight="1">
      <c r="E687" s="374"/>
      <c r="F687" s="374"/>
      <c r="G687" s="374"/>
      <c r="H687" s="374"/>
    </row>
    <row r="688" spans="5:8" ht="42" customHeight="1">
      <c r="E688" s="374"/>
      <c r="F688" s="374"/>
      <c r="G688" s="374"/>
      <c r="H688" s="374"/>
    </row>
    <row r="689" spans="5:8" ht="42" customHeight="1">
      <c r="E689" s="374"/>
      <c r="F689" s="374"/>
      <c r="G689" s="374"/>
      <c r="H689" s="374"/>
    </row>
    <row r="690" spans="5:8" ht="42" customHeight="1">
      <c r="E690" s="374"/>
      <c r="F690" s="374"/>
      <c r="G690" s="374"/>
      <c r="H690" s="374"/>
    </row>
    <row r="691" spans="5:8" ht="42" customHeight="1">
      <c r="E691" s="374"/>
      <c r="F691" s="374"/>
      <c r="G691" s="374"/>
      <c r="H691" s="374"/>
    </row>
    <row r="692" spans="5:8" ht="42" customHeight="1">
      <c r="E692" s="374"/>
      <c r="F692" s="374"/>
      <c r="G692" s="374"/>
      <c r="H692" s="374"/>
    </row>
    <row r="693" spans="5:8" ht="42" customHeight="1">
      <c r="E693" s="374"/>
      <c r="F693" s="374"/>
      <c r="G693" s="374"/>
      <c r="H693" s="374"/>
    </row>
    <row r="694" spans="5:8" ht="42" customHeight="1">
      <c r="E694" s="374"/>
      <c r="F694" s="374"/>
      <c r="G694" s="374"/>
      <c r="H694" s="374"/>
    </row>
    <row r="695" spans="5:8" ht="42" customHeight="1">
      <c r="E695" s="374"/>
      <c r="F695" s="374"/>
      <c r="G695" s="374"/>
      <c r="H695" s="374"/>
    </row>
    <row r="696" spans="5:8" ht="42" customHeight="1">
      <c r="E696" s="374"/>
      <c r="F696" s="374"/>
      <c r="G696" s="374"/>
      <c r="H696" s="374"/>
    </row>
    <row r="697" spans="5:8" ht="42" customHeight="1">
      <c r="E697" s="374"/>
      <c r="F697" s="374"/>
      <c r="G697" s="374"/>
      <c r="H697" s="374"/>
    </row>
    <row r="698" spans="5:8" ht="42" customHeight="1">
      <c r="E698" s="374"/>
      <c r="F698" s="374"/>
      <c r="G698" s="374"/>
      <c r="H698" s="374"/>
    </row>
    <row r="699" spans="5:8" ht="42" customHeight="1">
      <c r="E699" s="374"/>
      <c r="F699" s="374"/>
      <c r="G699" s="374"/>
      <c r="H699" s="374"/>
    </row>
    <row r="700" spans="5:8" ht="42" customHeight="1">
      <c r="E700" s="374"/>
      <c r="F700" s="374"/>
      <c r="G700" s="374"/>
      <c r="H700" s="374"/>
    </row>
    <row r="701" spans="5:8" ht="42" customHeight="1">
      <c r="E701" s="374"/>
      <c r="F701" s="374"/>
      <c r="G701" s="374"/>
      <c r="H701" s="374"/>
    </row>
    <row r="702" spans="5:8" ht="42" customHeight="1">
      <c r="E702" s="374"/>
      <c r="F702" s="374"/>
      <c r="G702" s="374"/>
      <c r="H702" s="374"/>
    </row>
    <row r="703" spans="5:8" ht="42" customHeight="1">
      <c r="E703" s="374"/>
      <c r="F703" s="374"/>
      <c r="G703" s="374"/>
      <c r="H703" s="374"/>
    </row>
    <row r="704" spans="5:8" ht="42" customHeight="1">
      <c r="E704" s="374"/>
      <c r="F704" s="374"/>
      <c r="G704" s="374"/>
      <c r="H704" s="374"/>
    </row>
    <row r="705" spans="5:8" ht="42" customHeight="1">
      <c r="E705" s="374"/>
      <c r="F705" s="374"/>
      <c r="G705" s="374"/>
      <c r="H705" s="374"/>
    </row>
    <row r="706" spans="5:8" ht="42" customHeight="1">
      <c r="E706" s="374"/>
      <c r="F706" s="374"/>
      <c r="G706" s="374"/>
      <c r="H706" s="374"/>
    </row>
    <row r="707" spans="5:8" ht="42" customHeight="1">
      <c r="E707" s="374"/>
      <c r="F707" s="374"/>
      <c r="G707" s="374"/>
      <c r="H707" s="374"/>
    </row>
    <row r="708" spans="5:8" ht="42" customHeight="1">
      <c r="E708" s="374"/>
      <c r="F708" s="374"/>
      <c r="G708" s="374"/>
      <c r="H708" s="374"/>
    </row>
    <row r="709" spans="5:8" ht="42" customHeight="1">
      <c r="E709" s="374"/>
      <c r="F709" s="374"/>
      <c r="G709" s="374"/>
      <c r="H709" s="374"/>
    </row>
    <row r="710" spans="5:8" ht="42" customHeight="1">
      <c r="E710" s="374"/>
      <c r="F710" s="374"/>
      <c r="G710" s="374"/>
      <c r="H710" s="374"/>
    </row>
    <row r="711" spans="5:8" ht="42" customHeight="1">
      <c r="E711" s="374"/>
      <c r="F711" s="374"/>
      <c r="G711" s="374"/>
      <c r="H711" s="374"/>
    </row>
    <row r="712" spans="5:8" ht="42" customHeight="1">
      <c r="E712" s="374"/>
      <c r="F712" s="374"/>
      <c r="G712" s="374"/>
      <c r="H712" s="374"/>
    </row>
    <row r="713" spans="5:8" ht="42" customHeight="1">
      <c r="E713" s="374"/>
      <c r="F713" s="374"/>
      <c r="G713" s="374"/>
      <c r="H713" s="374"/>
    </row>
    <row r="714" spans="5:8" ht="42" customHeight="1">
      <c r="E714" s="374"/>
      <c r="F714" s="374"/>
      <c r="G714" s="374"/>
      <c r="H714" s="374"/>
    </row>
    <row r="715" spans="5:8" ht="42" customHeight="1">
      <c r="E715" s="374"/>
      <c r="F715" s="374"/>
      <c r="G715" s="374"/>
      <c r="H715" s="374"/>
    </row>
    <row r="716" spans="5:8" ht="42" customHeight="1">
      <c r="E716" s="374"/>
      <c r="F716" s="374"/>
      <c r="G716" s="374"/>
      <c r="H716" s="374"/>
    </row>
    <row r="717" spans="5:8" ht="42" customHeight="1">
      <c r="E717" s="374"/>
      <c r="F717" s="374"/>
      <c r="G717" s="374"/>
      <c r="H717" s="374"/>
    </row>
    <row r="718" spans="5:8" ht="42" customHeight="1">
      <c r="E718" s="374"/>
      <c r="F718" s="374"/>
      <c r="G718" s="374"/>
      <c r="H718" s="374"/>
    </row>
    <row r="719" spans="5:8" ht="42" customHeight="1">
      <c r="E719" s="374"/>
      <c r="F719" s="374"/>
      <c r="G719" s="374"/>
      <c r="H719" s="374"/>
    </row>
    <row r="720" spans="5:8" ht="42" customHeight="1">
      <c r="E720" s="374"/>
      <c r="F720" s="374"/>
      <c r="G720" s="374"/>
      <c r="H720" s="374"/>
    </row>
    <row r="721" spans="5:8" ht="42" customHeight="1">
      <c r="E721" s="374"/>
      <c r="F721" s="374"/>
      <c r="G721" s="374"/>
      <c r="H721" s="374"/>
    </row>
    <row r="722" spans="5:8" ht="42" customHeight="1">
      <c r="E722" s="374"/>
      <c r="F722" s="374"/>
      <c r="G722" s="374"/>
      <c r="H722" s="374"/>
    </row>
    <row r="723" spans="5:8" ht="42" customHeight="1">
      <c r="E723" s="374"/>
      <c r="F723" s="374"/>
      <c r="G723" s="374"/>
      <c r="H723" s="374"/>
    </row>
    <row r="724" spans="5:8" ht="42" customHeight="1">
      <c r="E724" s="374"/>
      <c r="F724" s="374"/>
      <c r="G724" s="374"/>
      <c r="H724" s="374"/>
    </row>
    <row r="725" spans="5:8" ht="42" customHeight="1">
      <c r="E725" s="374"/>
      <c r="F725" s="374"/>
      <c r="G725" s="374"/>
      <c r="H725" s="374"/>
    </row>
    <row r="726" spans="5:8" ht="42" customHeight="1">
      <c r="E726" s="374"/>
      <c r="F726" s="374"/>
      <c r="G726" s="374"/>
      <c r="H726" s="374"/>
    </row>
    <row r="727" spans="5:8" ht="42" customHeight="1">
      <c r="E727" s="374"/>
      <c r="F727" s="374"/>
      <c r="G727" s="374"/>
      <c r="H727" s="374"/>
    </row>
    <row r="728" spans="5:8" ht="42" customHeight="1">
      <c r="E728" s="374"/>
      <c r="F728" s="374"/>
      <c r="G728" s="374"/>
      <c r="H728" s="374"/>
    </row>
    <row r="729" spans="5:8" ht="42" customHeight="1">
      <c r="E729" s="374"/>
      <c r="F729" s="374"/>
      <c r="G729" s="374"/>
      <c r="H729" s="374"/>
    </row>
    <row r="730" spans="5:8" ht="42" customHeight="1">
      <c r="E730" s="374"/>
      <c r="F730" s="374"/>
      <c r="G730" s="374"/>
      <c r="H730" s="374"/>
    </row>
    <row r="731" spans="5:8" ht="42" customHeight="1">
      <c r="E731" s="374"/>
      <c r="F731" s="374"/>
      <c r="G731" s="374"/>
      <c r="H731" s="374"/>
    </row>
    <row r="732" spans="5:8" ht="42" customHeight="1">
      <c r="E732" s="374"/>
      <c r="F732" s="374"/>
      <c r="G732" s="374"/>
      <c r="H732" s="374"/>
    </row>
    <row r="733" spans="5:8" ht="42" customHeight="1">
      <c r="E733" s="374"/>
      <c r="F733" s="374"/>
      <c r="G733" s="374"/>
      <c r="H733" s="374"/>
    </row>
    <row r="734" spans="5:8" ht="42" customHeight="1">
      <c r="E734" s="374"/>
      <c r="F734" s="374"/>
      <c r="G734" s="374"/>
      <c r="H734" s="374"/>
    </row>
    <row r="735" spans="5:8" ht="42" customHeight="1">
      <c r="E735" s="374"/>
      <c r="F735" s="374"/>
      <c r="G735" s="374"/>
      <c r="H735" s="374"/>
    </row>
    <row r="736" spans="5:8" ht="42" customHeight="1">
      <c r="E736" s="374"/>
      <c r="F736" s="374"/>
      <c r="G736" s="374"/>
      <c r="H736" s="374"/>
    </row>
    <row r="737" spans="5:8" ht="42" customHeight="1">
      <c r="E737" s="374"/>
      <c r="F737" s="374"/>
      <c r="G737" s="374"/>
      <c r="H737" s="374"/>
    </row>
    <row r="738" spans="5:8" ht="42" customHeight="1">
      <c r="E738" s="374"/>
      <c r="F738" s="374"/>
      <c r="G738" s="374"/>
      <c r="H738" s="374"/>
    </row>
    <row r="739" spans="5:8" ht="42" customHeight="1">
      <c r="E739" s="374"/>
      <c r="F739" s="374"/>
      <c r="G739" s="374"/>
      <c r="H739" s="374"/>
    </row>
    <row r="740" spans="5:8" ht="42" customHeight="1">
      <c r="E740" s="374"/>
      <c r="F740" s="374"/>
      <c r="G740" s="374"/>
      <c r="H740" s="374"/>
    </row>
    <row r="741" spans="5:8" ht="42" customHeight="1">
      <c r="E741" s="374"/>
      <c r="F741" s="374"/>
      <c r="G741" s="374"/>
      <c r="H741" s="374"/>
    </row>
    <row r="742" spans="5:8" ht="42" customHeight="1">
      <c r="E742" s="374"/>
      <c r="F742" s="374"/>
      <c r="G742" s="374"/>
      <c r="H742" s="374"/>
    </row>
    <row r="743" spans="5:8" ht="42" customHeight="1">
      <c r="E743" s="374"/>
      <c r="F743" s="374"/>
      <c r="G743" s="374"/>
      <c r="H743" s="374"/>
    </row>
    <row r="744" spans="5:8" ht="42" customHeight="1">
      <c r="E744" s="374"/>
      <c r="F744" s="374"/>
      <c r="G744" s="374"/>
      <c r="H744" s="374"/>
    </row>
    <row r="745" spans="5:8" ht="42" customHeight="1">
      <c r="E745" s="374"/>
      <c r="F745" s="374"/>
      <c r="G745" s="374"/>
      <c r="H745" s="374"/>
    </row>
    <row r="746" spans="5:8" ht="42" customHeight="1">
      <c r="E746" s="374"/>
      <c r="F746" s="374"/>
      <c r="G746" s="374"/>
      <c r="H746" s="374"/>
    </row>
    <row r="747" spans="5:8" ht="42" customHeight="1">
      <c r="E747" s="374"/>
      <c r="F747" s="374"/>
      <c r="G747" s="374"/>
      <c r="H747" s="374"/>
    </row>
    <row r="748" spans="5:8" ht="42" customHeight="1">
      <c r="E748" s="374"/>
      <c r="F748" s="374"/>
      <c r="G748" s="374"/>
      <c r="H748" s="374"/>
    </row>
    <row r="749" spans="5:8" ht="42" customHeight="1">
      <c r="E749" s="374"/>
      <c r="F749" s="374"/>
      <c r="G749" s="374"/>
      <c r="H749" s="374"/>
    </row>
    <row r="750" spans="5:8" ht="42" customHeight="1">
      <c r="E750" s="374"/>
      <c r="F750" s="374"/>
      <c r="G750" s="374"/>
      <c r="H750" s="374"/>
    </row>
    <row r="751" spans="5:8" ht="42" customHeight="1">
      <c r="E751" s="374"/>
      <c r="F751" s="374"/>
      <c r="G751" s="374"/>
      <c r="H751" s="374"/>
    </row>
    <row r="752" spans="5:8" ht="42" customHeight="1">
      <c r="E752" s="374"/>
      <c r="F752" s="374"/>
      <c r="G752" s="374"/>
      <c r="H752" s="374"/>
    </row>
    <row r="753" spans="5:8" ht="42" customHeight="1">
      <c r="E753" s="374"/>
      <c r="F753" s="374"/>
      <c r="G753" s="374"/>
      <c r="H753" s="374"/>
    </row>
    <row r="754" spans="5:8" ht="42" customHeight="1">
      <c r="E754" s="374"/>
      <c r="F754" s="374"/>
      <c r="G754" s="374"/>
      <c r="H754" s="374"/>
    </row>
    <row r="755" spans="5:8" ht="42" customHeight="1">
      <c r="E755" s="374"/>
      <c r="F755" s="374"/>
      <c r="G755" s="374"/>
      <c r="H755" s="374"/>
    </row>
    <row r="756" spans="5:8" ht="42" customHeight="1">
      <c r="E756" s="374"/>
      <c r="F756" s="374"/>
      <c r="G756" s="374"/>
      <c r="H756" s="374"/>
    </row>
    <row r="757" spans="5:8" ht="42" customHeight="1">
      <c r="E757" s="374"/>
      <c r="F757" s="374"/>
      <c r="G757" s="374"/>
      <c r="H757" s="374"/>
    </row>
    <row r="758" spans="5:8" ht="42" customHeight="1">
      <c r="E758" s="374"/>
      <c r="F758" s="374"/>
      <c r="G758" s="374"/>
      <c r="H758" s="374"/>
    </row>
    <row r="759" spans="5:8" ht="42" customHeight="1">
      <c r="E759" s="374"/>
      <c r="F759" s="374"/>
      <c r="G759" s="374"/>
      <c r="H759" s="374"/>
    </row>
    <row r="760" spans="5:8" ht="42" customHeight="1">
      <c r="E760" s="374"/>
      <c r="F760" s="374"/>
      <c r="G760" s="374"/>
      <c r="H760" s="374"/>
    </row>
    <row r="761" spans="5:8" ht="42" customHeight="1">
      <c r="E761" s="374"/>
      <c r="F761" s="374"/>
      <c r="G761" s="374"/>
      <c r="H761" s="374"/>
    </row>
    <row r="762" spans="5:8" ht="42" customHeight="1">
      <c r="E762" s="374"/>
      <c r="F762" s="374"/>
      <c r="G762" s="374"/>
      <c r="H762" s="374"/>
    </row>
    <row r="763" spans="5:8" ht="42" customHeight="1">
      <c r="E763" s="374"/>
      <c r="F763" s="374"/>
      <c r="G763" s="374"/>
      <c r="H763" s="374"/>
    </row>
    <row r="764" spans="5:8" ht="42" customHeight="1">
      <c r="E764" s="374"/>
      <c r="F764" s="374"/>
      <c r="G764" s="374"/>
      <c r="H764" s="374"/>
    </row>
    <row r="765" spans="5:8" ht="42" customHeight="1">
      <c r="E765" s="374"/>
      <c r="F765" s="374"/>
      <c r="G765" s="374"/>
      <c r="H765" s="374"/>
    </row>
    <row r="766" spans="5:8" ht="42" customHeight="1">
      <c r="E766" s="374"/>
      <c r="F766" s="374"/>
      <c r="G766" s="374"/>
      <c r="H766" s="374"/>
    </row>
    <row r="767" spans="5:8" ht="42" customHeight="1">
      <c r="E767" s="374"/>
      <c r="F767" s="374"/>
      <c r="G767" s="374"/>
      <c r="H767" s="374"/>
    </row>
    <row r="768" spans="5:8" ht="42" customHeight="1">
      <c r="E768" s="374"/>
      <c r="F768" s="374"/>
      <c r="G768" s="374"/>
      <c r="H768" s="374"/>
    </row>
    <row r="769" spans="5:8" ht="42" customHeight="1">
      <c r="E769" s="374"/>
      <c r="F769" s="374"/>
      <c r="G769" s="374"/>
      <c r="H769" s="374"/>
    </row>
    <row r="770" spans="5:8" ht="42" customHeight="1">
      <c r="E770" s="374"/>
      <c r="F770" s="374"/>
      <c r="G770" s="374"/>
      <c r="H770" s="374"/>
    </row>
    <row r="771" spans="5:8" ht="42" customHeight="1">
      <c r="E771" s="374"/>
      <c r="F771" s="374"/>
      <c r="G771" s="374"/>
      <c r="H771" s="374"/>
    </row>
    <row r="772" spans="5:8" ht="42" customHeight="1">
      <c r="E772" s="374"/>
      <c r="F772" s="374"/>
      <c r="G772" s="374"/>
      <c r="H772" s="374"/>
    </row>
    <row r="773" spans="5:8" ht="42" customHeight="1">
      <c r="E773" s="374"/>
      <c r="F773" s="374"/>
      <c r="G773" s="374"/>
      <c r="H773" s="374"/>
    </row>
    <row r="774" spans="5:8" ht="42" customHeight="1">
      <c r="E774" s="374"/>
      <c r="F774" s="374"/>
      <c r="G774" s="374"/>
      <c r="H774" s="374"/>
    </row>
    <row r="775" spans="5:8" ht="42" customHeight="1">
      <c r="E775" s="374"/>
      <c r="F775" s="374"/>
      <c r="G775" s="374"/>
      <c r="H775" s="374"/>
    </row>
    <row r="776" spans="5:8" ht="42" customHeight="1">
      <c r="E776" s="374"/>
      <c r="F776" s="374"/>
      <c r="G776" s="374"/>
      <c r="H776" s="374"/>
    </row>
    <row r="777" spans="5:8" ht="42" customHeight="1">
      <c r="E777" s="374"/>
      <c r="F777" s="374"/>
      <c r="G777" s="374"/>
      <c r="H777" s="374"/>
    </row>
    <row r="778" spans="5:8" ht="42" customHeight="1">
      <c r="E778" s="374"/>
      <c r="F778" s="374"/>
      <c r="G778" s="374"/>
      <c r="H778" s="374"/>
    </row>
    <row r="779" spans="5:8" ht="42" customHeight="1">
      <c r="E779" s="374"/>
      <c r="F779" s="374"/>
      <c r="G779" s="374"/>
      <c r="H779" s="374"/>
    </row>
    <row r="780" spans="5:8" ht="42" customHeight="1">
      <c r="E780" s="374"/>
      <c r="F780" s="374"/>
      <c r="G780" s="374"/>
      <c r="H780" s="374"/>
    </row>
    <row r="781" spans="5:8" ht="42" customHeight="1">
      <c r="E781" s="374"/>
      <c r="F781" s="374"/>
      <c r="G781" s="374"/>
      <c r="H781" s="374"/>
    </row>
    <row r="782" spans="5:8" ht="42" customHeight="1">
      <c r="E782" s="374"/>
      <c r="F782" s="374"/>
      <c r="G782" s="374"/>
      <c r="H782" s="374"/>
    </row>
    <row r="783" spans="5:8" ht="42" customHeight="1">
      <c r="E783" s="374"/>
      <c r="F783" s="374"/>
      <c r="G783" s="374"/>
      <c r="H783" s="374"/>
    </row>
    <row r="784" spans="5:8" ht="42" customHeight="1">
      <c r="E784" s="374"/>
      <c r="F784" s="374"/>
      <c r="G784" s="374"/>
      <c r="H784" s="374"/>
    </row>
    <row r="785" spans="5:8" ht="42" customHeight="1">
      <c r="E785" s="374"/>
      <c r="F785" s="374"/>
      <c r="G785" s="374"/>
      <c r="H785" s="374"/>
    </row>
    <row r="786" spans="5:8" ht="42" customHeight="1">
      <c r="E786" s="374"/>
      <c r="F786" s="374"/>
      <c r="G786" s="374"/>
      <c r="H786" s="374"/>
    </row>
    <row r="787" spans="5:8" ht="42" customHeight="1">
      <c r="E787" s="374"/>
      <c r="F787" s="374"/>
      <c r="G787" s="374"/>
      <c r="H787" s="374"/>
    </row>
    <row r="788" spans="5:8" ht="42" customHeight="1">
      <c r="E788" s="374"/>
      <c r="F788" s="374"/>
      <c r="G788" s="374"/>
      <c r="H788" s="374"/>
    </row>
    <row r="789" spans="5:8" ht="42" customHeight="1">
      <c r="E789" s="374"/>
      <c r="F789" s="374"/>
      <c r="G789" s="374"/>
      <c r="H789" s="374"/>
    </row>
    <row r="790" spans="5:8" ht="42" customHeight="1">
      <c r="E790" s="374"/>
      <c r="F790" s="374"/>
      <c r="G790" s="374"/>
      <c r="H790" s="374"/>
    </row>
    <row r="791" spans="5:8" ht="42" customHeight="1">
      <c r="E791" s="374"/>
      <c r="F791" s="374"/>
      <c r="G791" s="374"/>
      <c r="H791" s="374"/>
    </row>
    <row r="792" spans="5:8" ht="42" customHeight="1">
      <c r="E792" s="374"/>
      <c r="F792" s="374"/>
      <c r="G792" s="374"/>
      <c r="H792" s="374"/>
    </row>
    <row r="793" spans="5:8" ht="42" customHeight="1">
      <c r="E793" s="374"/>
      <c r="F793" s="374"/>
      <c r="G793" s="374"/>
      <c r="H793" s="374"/>
    </row>
    <row r="794" spans="5:8" ht="42" customHeight="1">
      <c r="E794" s="374"/>
      <c r="F794" s="374"/>
      <c r="G794" s="374"/>
      <c r="H794" s="374"/>
    </row>
    <row r="795" spans="5:8" ht="42" customHeight="1">
      <c r="E795" s="374"/>
      <c r="F795" s="374"/>
      <c r="G795" s="374"/>
      <c r="H795" s="374"/>
    </row>
    <row r="796" spans="5:8" ht="42" customHeight="1">
      <c r="E796" s="374"/>
      <c r="F796" s="374"/>
      <c r="G796" s="374"/>
      <c r="H796" s="374"/>
    </row>
    <row r="797" spans="5:8" ht="42" customHeight="1">
      <c r="E797" s="374"/>
      <c r="F797" s="374"/>
      <c r="G797" s="374"/>
      <c r="H797" s="374"/>
    </row>
    <row r="798" spans="5:8" ht="42" customHeight="1">
      <c r="E798" s="374"/>
      <c r="F798" s="374"/>
      <c r="G798" s="374"/>
      <c r="H798" s="374"/>
    </row>
    <row r="799" spans="5:8" ht="42" customHeight="1">
      <c r="E799" s="374"/>
      <c r="F799" s="374"/>
      <c r="G799" s="374"/>
      <c r="H799" s="374"/>
    </row>
    <row r="800" spans="5:8" ht="42" customHeight="1">
      <c r="E800" s="374"/>
      <c r="F800" s="374"/>
      <c r="G800" s="374"/>
      <c r="H800" s="374"/>
    </row>
    <row r="801" spans="5:8" ht="42" customHeight="1">
      <c r="E801" s="374"/>
      <c r="F801" s="374"/>
      <c r="G801" s="374"/>
      <c r="H801" s="374"/>
    </row>
    <row r="802" spans="5:8" ht="42" customHeight="1">
      <c r="E802" s="374"/>
      <c r="F802" s="374"/>
      <c r="G802" s="374"/>
      <c r="H802" s="374"/>
    </row>
    <row r="803" spans="5:8" ht="42" customHeight="1">
      <c r="E803" s="374"/>
      <c r="F803" s="374"/>
      <c r="G803" s="374"/>
      <c r="H803" s="374"/>
    </row>
    <row r="804" spans="5:8" ht="42" customHeight="1">
      <c r="E804" s="374"/>
      <c r="F804" s="374"/>
      <c r="G804" s="374"/>
      <c r="H804" s="374"/>
    </row>
    <row r="805" spans="5:8" ht="42" customHeight="1">
      <c r="E805" s="374"/>
      <c r="F805" s="374"/>
      <c r="G805" s="374"/>
      <c r="H805" s="374"/>
    </row>
    <row r="806" spans="5:8" ht="42" customHeight="1">
      <c r="E806" s="374"/>
      <c r="F806" s="374"/>
      <c r="G806" s="374"/>
      <c r="H806" s="374"/>
    </row>
    <row r="807" spans="5:8" ht="42" customHeight="1">
      <c r="E807" s="374"/>
      <c r="F807" s="374"/>
      <c r="G807" s="374"/>
      <c r="H807" s="374"/>
    </row>
    <row r="808" spans="5:8" ht="42" customHeight="1">
      <c r="E808" s="374"/>
      <c r="F808" s="374"/>
      <c r="G808" s="374"/>
      <c r="H808" s="374"/>
    </row>
    <row r="809" spans="5:8" ht="42" customHeight="1">
      <c r="E809" s="374"/>
      <c r="F809" s="374"/>
      <c r="G809" s="374"/>
      <c r="H809" s="374"/>
    </row>
    <row r="810" spans="5:8" ht="42" customHeight="1">
      <c r="E810" s="374"/>
      <c r="F810" s="374"/>
      <c r="G810" s="374"/>
      <c r="H810" s="374"/>
    </row>
    <row r="811" spans="5:8" ht="42" customHeight="1">
      <c r="E811" s="374"/>
      <c r="F811" s="374"/>
      <c r="G811" s="374"/>
      <c r="H811" s="374"/>
    </row>
    <row r="812" spans="5:8" ht="42" customHeight="1">
      <c r="E812" s="374"/>
      <c r="F812" s="374"/>
      <c r="G812" s="374"/>
      <c r="H812" s="374"/>
    </row>
    <row r="813" spans="5:8" ht="42" customHeight="1">
      <c r="E813" s="374"/>
      <c r="F813" s="374"/>
      <c r="G813" s="374"/>
      <c r="H813" s="374"/>
    </row>
    <row r="814" spans="5:8" ht="42" customHeight="1">
      <c r="E814" s="374"/>
      <c r="F814" s="374"/>
      <c r="G814" s="374"/>
      <c r="H814" s="374"/>
    </row>
    <row r="815" spans="5:8" ht="42" customHeight="1">
      <c r="E815" s="374"/>
      <c r="F815" s="374"/>
      <c r="G815" s="374"/>
      <c r="H815" s="374"/>
    </row>
    <row r="816" spans="5:8" ht="42" customHeight="1">
      <c r="E816" s="374"/>
      <c r="F816" s="374"/>
      <c r="G816" s="374"/>
      <c r="H816" s="374"/>
    </row>
    <row r="817" spans="5:8" ht="42" customHeight="1">
      <c r="E817" s="374"/>
      <c r="F817" s="374"/>
      <c r="G817" s="374"/>
      <c r="H817" s="374"/>
    </row>
    <row r="818" spans="5:8" ht="42" customHeight="1">
      <c r="E818" s="374"/>
      <c r="F818" s="374"/>
      <c r="G818" s="374"/>
      <c r="H818" s="374"/>
    </row>
    <row r="819" spans="5:8" ht="42" customHeight="1">
      <c r="E819" s="374"/>
      <c r="F819" s="374"/>
      <c r="G819" s="374"/>
      <c r="H819" s="374"/>
    </row>
    <row r="820" spans="5:8" ht="42" customHeight="1">
      <c r="E820" s="374"/>
      <c r="F820" s="374"/>
      <c r="G820" s="374"/>
      <c r="H820" s="374"/>
    </row>
    <row r="821" spans="5:8" ht="42" customHeight="1">
      <c r="E821" s="374"/>
      <c r="F821" s="374"/>
      <c r="G821" s="374"/>
      <c r="H821" s="374"/>
    </row>
    <row r="822" spans="5:8" ht="42" customHeight="1">
      <c r="E822" s="374"/>
      <c r="F822" s="374"/>
      <c r="G822" s="374"/>
      <c r="H822" s="374"/>
    </row>
    <row r="823" spans="5:8" ht="42" customHeight="1">
      <c r="E823" s="374"/>
      <c r="F823" s="374"/>
      <c r="G823" s="374"/>
      <c r="H823" s="374"/>
    </row>
    <row r="824" spans="5:8" ht="42" customHeight="1">
      <c r="E824" s="374"/>
      <c r="F824" s="374"/>
      <c r="G824" s="374"/>
      <c r="H824" s="374"/>
    </row>
    <row r="825" spans="5:8" ht="42" customHeight="1">
      <c r="E825" s="374"/>
      <c r="F825" s="374"/>
      <c r="G825" s="374"/>
      <c r="H825" s="374"/>
    </row>
    <row r="826" spans="5:8" ht="42" customHeight="1">
      <c r="E826" s="374"/>
      <c r="F826" s="374"/>
      <c r="G826" s="374"/>
      <c r="H826" s="374"/>
    </row>
    <row r="827" spans="5:8" ht="42" customHeight="1">
      <c r="E827" s="374"/>
      <c r="F827" s="374"/>
      <c r="G827" s="374"/>
      <c r="H827" s="374"/>
    </row>
    <row r="828" spans="5:8" ht="42" customHeight="1">
      <c r="E828" s="374"/>
      <c r="F828" s="374"/>
      <c r="G828" s="374"/>
      <c r="H828" s="374"/>
    </row>
    <row r="829" spans="5:8" ht="42" customHeight="1">
      <c r="E829" s="374"/>
      <c r="F829" s="374"/>
      <c r="G829" s="374"/>
      <c r="H829" s="374"/>
    </row>
    <row r="830" spans="5:8" ht="42" customHeight="1">
      <c r="E830" s="374"/>
      <c r="F830" s="374"/>
      <c r="G830" s="374"/>
      <c r="H830" s="374"/>
    </row>
    <row r="831" spans="5:8" ht="42" customHeight="1">
      <c r="E831" s="374"/>
      <c r="F831" s="374"/>
      <c r="G831" s="374"/>
      <c r="H831" s="374"/>
    </row>
    <row r="832" spans="5:8" ht="42" customHeight="1">
      <c r="E832" s="374"/>
      <c r="F832" s="374"/>
      <c r="G832" s="374"/>
      <c r="H832" s="374"/>
    </row>
    <row r="833" spans="5:8" ht="42" customHeight="1">
      <c r="E833" s="374"/>
      <c r="F833" s="374"/>
      <c r="G833" s="374"/>
      <c r="H833" s="374"/>
    </row>
    <row r="834" spans="5:8" ht="42" customHeight="1">
      <c r="E834" s="374"/>
      <c r="F834" s="374"/>
      <c r="G834" s="374"/>
      <c r="H834" s="374"/>
    </row>
    <row r="835" spans="5:8" ht="42" customHeight="1">
      <c r="E835" s="374"/>
      <c r="F835" s="374"/>
      <c r="G835" s="374"/>
      <c r="H835" s="374"/>
    </row>
    <row r="836" spans="5:8" ht="42" customHeight="1">
      <c r="E836" s="374"/>
      <c r="F836" s="374"/>
      <c r="G836" s="374"/>
      <c r="H836" s="374"/>
    </row>
    <row r="837" spans="5:8" ht="42" customHeight="1">
      <c r="E837" s="374"/>
      <c r="F837" s="374"/>
      <c r="G837" s="374"/>
      <c r="H837" s="374"/>
    </row>
    <row r="838" spans="5:8" ht="42" customHeight="1">
      <c r="E838" s="374"/>
      <c r="F838" s="374"/>
      <c r="G838" s="374"/>
      <c r="H838" s="374"/>
    </row>
    <row r="839" spans="5:8" ht="42" customHeight="1">
      <c r="E839" s="374"/>
      <c r="F839" s="374"/>
      <c r="G839" s="374"/>
      <c r="H839" s="374"/>
    </row>
    <row r="840" spans="5:8" ht="42" customHeight="1">
      <c r="E840" s="374"/>
      <c r="F840" s="374"/>
      <c r="G840" s="374"/>
      <c r="H840" s="374"/>
    </row>
    <row r="841" spans="5:8" ht="42" customHeight="1">
      <c r="E841" s="374"/>
      <c r="F841" s="374"/>
      <c r="G841" s="374"/>
      <c r="H841" s="374"/>
    </row>
    <row r="842" spans="5:8" ht="42" customHeight="1">
      <c r="E842" s="374"/>
      <c r="F842" s="374"/>
      <c r="G842" s="374"/>
      <c r="H842" s="374"/>
    </row>
    <row r="843" spans="5:8" ht="42" customHeight="1">
      <c r="E843" s="374"/>
      <c r="F843" s="374"/>
      <c r="G843" s="374"/>
      <c r="H843" s="374"/>
    </row>
    <row r="844" spans="5:8" ht="42" customHeight="1">
      <c r="E844" s="374"/>
      <c r="F844" s="374"/>
      <c r="G844" s="374"/>
      <c r="H844" s="374"/>
    </row>
    <row r="845" spans="5:8" ht="42" customHeight="1">
      <c r="E845" s="374"/>
      <c r="F845" s="374"/>
      <c r="G845" s="374"/>
      <c r="H845" s="374"/>
    </row>
    <row r="846" spans="5:8" ht="42" customHeight="1">
      <c r="E846" s="374"/>
      <c r="F846" s="374"/>
      <c r="G846" s="374"/>
      <c r="H846" s="374"/>
    </row>
    <row r="847" spans="5:8" ht="42" customHeight="1">
      <c r="E847" s="374"/>
      <c r="F847" s="374"/>
      <c r="G847" s="374"/>
      <c r="H847" s="374"/>
    </row>
    <row r="848" spans="5:8" ht="42" customHeight="1">
      <c r="E848" s="374"/>
      <c r="F848" s="374"/>
      <c r="G848" s="374"/>
      <c r="H848" s="374"/>
    </row>
    <row r="849" spans="5:8" ht="42" customHeight="1">
      <c r="E849" s="374"/>
      <c r="F849" s="374"/>
      <c r="G849" s="374"/>
      <c r="H849" s="374"/>
    </row>
    <row r="850" spans="5:8" ht="42" customHeight="1">
      <c r="E850" s="374"/>
      <c r="F850" s="374"/>
      <c r="G850" s="374"/>
      <c r="H850" s="374"/>
    </row>
    <row r="851" spans="5:8" ht="42" customHeight="1">
      <c r="E851" s="374"/>
      <c r="F851" s="374"/>
      <c r="G851" s="374"/>
      <c r="H851" s="374"/>
    </row>
    <row r="852" spans="5:8" ht="42" customHeight="1">
      <c r="E852" s="374"/>
      <c r="F852" s="374"/>
      <c r="G852" s="374"/>
      <c r="H852" s="374"/>
    </row>
    <row r="853" spans="5:8" ht="42" customHeight="1">
      <c r="E853" s="374"/>
      <c r="F853" s="374"/>
      <c r="G853" s="374"/>
      <c r="H853" s="374"/>
    </row>
    <row r="854" spans="5:8" ht="42" customHeight="1">
      <c r="E854" s="374"/>
      <c r="F854" s="374"/>
      <c r="G854" s="374"/>
      <c r="H854" s="374"/>
    </row>
    <row r="855" spans="5:8" ht="42" customHeight="1">
      <c r="E855" s="374"/>
      <c r="F855" s="374"/>
      <c r="G855" s="374"/>
      <c r="H855" s="374"/>
    </row>
    <row r="856" spans="5:8" ht="42" customHeight="1">
      <c r="E856" s="374"/>
      <c r="F856" s="374"/>
      <c r="G856" s="374"/>
      <c r="H856" s="374"/>
    </row>
    <row r="857" spans="5:8" ht="42" customHeight="1">
      <c r="E857" s="374"/>
      <c r="F857" s="374"/>
      <c r="G857" s="374"/>
      <c r="H857" s="374"/>
    </row>
    <row r="858" spans="5:8" ht="42" customHeight="1">
      <c r="E858" s="374"/>
      <c r="F858" s="374"/>
      <c r="G858" s="374"/>
      <c r="H858" s="374"/>
    </row>
    <row r="859" spans="5:8" ht="42" customHeight="1">
      <c r="E859" s="374"/>
      <c r="F859" s="374"/>
      <c r="G859" s="374"/>
      <c r="H859" s="374"/>
    </row>
    <row r="860" spans="5:8" ht="42" customHeight="1">
      <c r="E860" s="374"/>
      <c r="F860" s="374"/>
      <c r="G860" s="374"/>
      <c r="H860" s="374"/>
    </row>
    <row r="861" spans="5:8" ht="42" customHeight="1">
      <c r="E861" s="374"/>
      <c r="F861" s="374"/>
      <c r="G861" s="374"/>
      <c r="H861" s="374"/>
    </row>
    <row r="862" spans="5:8" ht="42" customHeight="1">
      <c r="E862" s="374"/>
      <c r="F862" s="374"/>
      <c r="G862" s="374"/>
      <c r="H862" s="374"/>
    </row>
    <row r="863" spans="5:8" ht="42" customHeight="1">
      <c r="E863" s="374"/>
      <c r="F863" s="374"/>
      <c r="G863" s="374"/>
      <c r="H863" s="374"/>
    </row>
    <row r="864" spans="5:8" ht="42" customHeight="1">
      <c r="E864" s="374"/>
      <c r="F864" s="374"/>
      <c r="G864" s="374"/>
      <c r="H864" s="374"/>
    </row>
    <row r="865" spans="5:8" ht="42" customHeight="1">
      <c r="E865" s="374"/>
      <c r="F865" s="374"/>
      <c r="G865" s="374"/>
      <c r="H865" s="374"/>
    </row>
    <row r="866" spans="5:8" ht="42" customHeight="1">
      <c r="E866" s="374"/>
      <c r="F866" s="374"/>
      <c r="G866" s="374"/>
      <c r="H866" s="374"/>
    </row>
    <row r="867" spans="5:8" ht="42" customHeight="1">
      <c r="E867" s="374"/>
      <c r="F867" s="374"/>
      <c r="G867" s="374"/>
      <c r="H867" s="374"/>
    </row>
    <row r="868" spans="5:8" ht="42" customHeight="1">
      <c r="E868" s="374"/>
      <c r="F868" s="374"/>
      <c r="G868" s="374"/>
      <c r="H868" s="374"/>
    </row>
    <row r="869" spans="5:8" ht="42" customHeight="1">
      <c r="E869" s="374"/>
      <c r="F869" s="374"/>
      <c r="G869" s="374"/>
      <c r="H869" s="374"/>
    </row>
    <row r="870" spans="5:8" ht="42" customHeight="1">
      <c r="E870" s="374"/>
      <c r="F870" s="374"/>
      <c r="G870" s="374"/>
      <c r="H870" s="374"/>
    </row>
    <row r="871" spans="5:8" ht="42" customHeight="1">
      <c r="E871" s="374"/>
      <c r="F871" s="374"/>
      <c r="G871" s="374"/>
      <c r="H871" s="374"/>
    </row>
    <row r="872" spans="5:8" ht="42" customHeight="1">
      <c r="E872" s="374"/>
      <c r="F872" s="374"/>
      <c r="G872" s="374"/>
      <c r="H872" s="374"/>
    </row>
    <row r="873" spans="5:8" ht="42" customHeight="1">
      <c r="E873" s="374"/>
      <c r="F873" s="374"/>
      <c r="G873" s="374"/>
      <c r="H873" s="374"/>
    </row>
    <row r="874" spans="5:8" ht="42" customHeight="1">
      <c r="E874" s="374"/>
      <c r="F874" s="374"/>
      <c r="G874" s="374"/>
      <c r="H874" s="374"/>
    </row>
    <row r="875" spans="5:8" ht="42" customHeight="1">
      <c r="E875" s="374"/>
      <c r="F875" s="374"/>
      <c r="G875" s="374"/>
      <c r="H875" s="374"/>
    </row>
    <row r="876" spans="5:8" ht="42" customHeight="1">
      <c r="E876" s="374"/>
      <c r="F876" s="374"/>
      <c r="G876" s="374"/>
      <c r="H876" s="374"/>
    </row>
    <row r="877" spans="5:8" ht="42" customHeight="1">
      <c r="E877" s="374"/>
      <c r="F877" s="374"/>
      <c r="G877" s="374"/>
      <c r="H877" s="374"/>
    </row>
    <row r="878" spans="5:8" ht="42" customHeight="1">
      <c r="E878" s="374"/>
      <c r="F878" s="374"/>
      <c r="G878" s="374"/>
      <c r="H878" s="374"/>
    </row>
    <row r="879" spans="5:8" ht="42" customHeight="1">
      <c r="E879" s="374"/>
      <c r="F879" s="374"/>
      <c r="G879" s="374"/>
      <c r="H879" s="374"/>
    </row>
    <row r="880" spans="5:8" ht="42" customHeight="1">
      <c r="E880" s="374"/>
      <c r="F880" s="374"/>
      <c r="G880" s="374"/>
      <c r="H880" s="374"/>
    </row>
    <row r="881" spans="5:8" ht="42" customHeight="1">
      <c r="E881" s="374"/>
      <c r="F881" s="374"/>
      <c r="G881" s="374"/>
      <c r="H881" s="374"/>
    </row>
    <row r="882" spans="5:8" ht="42" customHeight="1">
      <c r="E882" s="374"/>
      <c r="F882" s="374"/>
      <c r="G882" s="374"/>
      <c r="H882" s="374"/>
    </row>
    <row r="883" spans="5:8" ht="42" customHeight="1">
      <c r="E883" s="374"/>
      <c r="F883" s="374"/>
      <c r="G883" s="374"/>
      <c r="H883" s="374"/>
    </row>
    <row r="884" spans="5:8" ht="42" customHeight="1">
      <c r="E884" s="374"/>
      <c r="F884" s="374"/>
      <c r="G884" s="374"/>
      <c r="H884" s="374"/>
    </row>
    <row r="885" spans="5:8" ht="42" customHeight="1">
      <c r="E885" s="374"/>
      <c r="F885" s="374"/>
      <c r="G885" s="374"/>
      <c r="H885" s="374"/>
    </row>
    <row r="886" spans="5:8" ht="42" customHeight="1">
      <c r="E886" s="374"/>
      <c r="F886" s="374"/>
      <c r="G886" s="374"/>
      <c r="H886" s="374"/>
    </row>
    <row r="887" spans="5:8" ht="42" customHeight="1">
      <c r="E887" s="374"/>
      <c r="F887" s="374"/>
      <c r="G887" s="374"/>
      <c r="H887" s="374"/>
    </row>
    <row r="888" spans="5:8" ht="42" customHeight="1">
      <c r="E888" s="374"/>
      <c r="F888" s="374"/>
      <c r="G888" s="374"/>
      <c r="H888" s="374"/>
    </row>
    <row r="889" spans="5:8" ht="42" customHeight="1">
      <c r="E889" s="374"/>
      <c r="F889" s="374"/>
      <c r="G889" s="374"/>
      <c r="H889" s="374"/>
    </row>
    <row r="890" spans="5:8" ht="42" customHeight="1">
      <c r="E890" s="374"/>
      <c r="F890" s="374"/>
      <c r="G890" s="374"/>
      <c r="H890" s="374"/>
    </row>
    <row r="891" spans="5:8" ht="42" customHeight="1">
      <c r="E891" s="374"/>
      <c r="F891" s="374"/>
      <c r="G891" s="374"/>
      <c r="H891" s="374"/>
    </row>
    <row r="892" spans="5:8" ht="42" customHeight="1">
      <c r="E892" s="374"/>
      <c r="F892" s="374"/>
      <c r="G892" s="374"/>
      <c r="H892" s="374"/>
    </row>
    <row r="893" spans="5:8" ht="42" customHeight="1">
      <c r="E893" s="374"/>
      <c r="F893" s="374"/>
      <c r="G893" s="374"/>
      <c r="H893" s="374"/>
    </row>
    <row r="894" spans="5:8" ht="42" customHeight="1">
      <c r="E894" s="374"/>
      <c r="F894" s="374"/>
      <c r="G894" s="374"/>
      <c r="H894" s="374"/>
    </row>
    <row r="895" spans="5:8" ht="42" customHeight="1">
      <c r="E895" s="374"/>
      <c r="F895" s="374"/>
      <c r="G895" s="374"/>
      <c r="H895" s="374"/>
    </row>
    <row r="896" spans="5:8" ht="42" customHeight="1">
      <c r="E896" s="374"/>
      <c r="F896" s="374"/>
      <c r="G896" s="374"/>
      <c r="H896" s="374"/>
    </row>
    <row r="897" spans="5:8" ht="42" customHeight="1">
      <c r="E897" s="374"/>
      <c r="F897" s="374"/>
      <c r="G897" s="374"/>
      <c r="H897" s="374"/>
    </row>
    <row r="898" spans="5:8" ht="42" customHeight="1">
      <c r="E898" s="374"/>
      <c r="F898" s="374"/>
      <c r="G898" s="374"/>
      <c r="H898" s="374"/>
    </row>
    <row r="899" spans="5:8" ht="42" customHeight="1">
      <c r="E899" s="374"/>
      <c r="F899" s="374"/>
      <c r="G899" s="374"/>
      <c r="H899" s="374"/>
    </row>
    <row r="900" spans="5:8" ht="42" customHeight="1">
      <c r="E900" s="374"/>
      <c r="F900" s="374"/>
      <c r="G900" s="374"/>
      <c r="H900" s="374"/>
    </row>
    <row r="901" spans="5:8" ht="42" customHeight="1">
      <c r="E901" s="374"/>
      <c r="F901" s="374"/>
      <c r="G901" s="374"/>
      <c r="H901" s="374"/>
    </row>
    <row r="902" spans="5:8" ht="42" customHeight="1">
      <c r="E902" s="374"/>
      <c r="F902" s="374"/>
      <c r="G902" s="374"/>
      <c r="H902" s="374"/>
    </row>
    <row r="903" spans="5:8" ht="42" customHeight="1">
      <c r="E903" s="374"/>
      <c r="F903" s="374"/>
      <c r="G903" s="374"/>
      <c r="H903" s="374"/>
    </row>
    <row r="904" spans="5:8" ht="42" customHeight="1">
      <c r="E904" s="374"/>
      <c r="F904" s="374"/>
      <c r="G904" s="374"/>
      <c r="H904" s="374"/>
    </row>
    <row r="905" spans="5:8" ht="42" customHeight="1">
      <c r="E905" s="374"/>
      <c r="F905" s="374"/>
      <c r="G905" s="374"/>
      <c r="H905" s="374"/>
    </row>
    <row r="906" spans="5:8" ht="42" customHeight="1">
      <c r="E906" s="374"/>
      <c r="F906" s="374"/>
      <c r="G906" s="374"/>
      <c r="H906" s="374"/>
    </row>
    <row r="907" spans="5:8" ht="42" customHeight="1">
      <c r="E907" s="374"/>
      <c r="F907" s="374"/>
      <c r="G907" s="374"/>
      <c r="H907" s="374"/>
    </row>
    <row r="908" spans="5:8" ht="42" customHeight="1">
      <c r="E908" s="374"/>
      <c r="F908" s="374"/>
      <c r="G908" s="374"/>
      <c r="H908" s="374"/>
    </row>
    <row r="909" spans="5:8" ht="42" customHeight="1">
      <c r="E909" s="374"/>
      <c r="F909" s="374"/>
      <c r="G909" s="374"/>
      <c r="H909" s="374"/>
    </row>
    <row r="910" spans="5:8" ht="42" customHeight="1">
      <c r="E910" s="374"/>
      <c r="F910" s="374"/>
      <c r="G910" s="374"/>
      <c r="H910" s="374"/>
    </row>
    <row r="911" spans="5:8" ht="42" customHeight="1">
      <c r="E911" s="374"/>
      <c r="F911" s="374"/>
      <c r="G911" s="374"/>
      <c r="H911" s="374"/>
    </row>
    <row r="912" spans="5:8" ht="42" customHeight="1">
      <c r="E912" s="374"/>
      <c r="F912" s="374"/>
      <c r="G912" s="374"/>
      <c r="H912" s="374"/>
    </row>
    <row r="913" spans="5:8" ht="42" customHeight="1">
      <c r="E913" s="374"/>
      <c r="F913" s="374"/>
      <c r="G913" s="374"/>
      <c r="H913" s="374"/>
    </row>
    <row r="914" spans="5:8" ht="42" customHeight="1">
      <c r="E914" s="374"/>
      <c r="F914" s="374"/>
      <c r="G914" s="374"/>
      <c r="H914" s="374"/>
    </row>
    <row r="915" spans="5:8" ht="42" customHeight="1">
      <c r="E915" s="374"/>
      <c r="F915" s="374"/>
      <c r="G915" s="374"/>
      <c r="H915" s="374"/>
    </row>
    <row r="916" spans="5:8" ht="42" customHeight="1">
      <c r="E916" s="374"/>
      <c r="F916" s="374"/>
      <c r="G916" s="374"/>
      <c r="H916" s="374"/>
    </row>
    <row r="917" spans="5:8" ht="42" customHeight="1">
      <c r="E917" s="374"/>
      <c r="F917" s="374"/>
      <c r="G917" s="374"/>
      <c r="H917" s="374"/>
    </row>
    <row r="918" spans="5:8" ht="42" customHeight="1">
      <c r="E918" s="374"/>
      <c r="F918" s="374"/>
      <c r="G918" s="374"/>
      <c r="H918" s="374"/>
    </row>
    <row r="919" spans="5:8" ht="42" customHeight="1">
      <c r="E919" s="374"/>
      <c r="F919" s="374"/>
      <c r="G919" s="374"/>
      <c r="H919" s="374"/>
    </row>
    <row r="920" spans="5:8" ht="42" customHeight="1">
      <c r="E920" s="374"/>
      <c r="F920" s="374"/>
      <c r="G920" s="374"/>
      <c r="H920" s="374"/>
    </row>
    <row r="921" spans="5:8" ht="42" customHeight="1">
      <c r="E921" s="374"/>
      <c r="F921" s="374"/>
      <c r="G921" s="374"/>
      <c r="H921" s="374"/>
    </row>
    <row r="922" spans="5:8" ht="42" customHeight="1">
      <c r="E922" s="374"/>
      <c r="F922" s="374"/>
      <c r="G922" s="374"/>
      <c r="H922" s="374"/>
    </row>
    <row r="923" spans="5:8" ht="42" customHeight="1">
      <c r="E923" s="374"/>
      <c r="F923" s="374"/>
      <c r="G923" s="374"/>
      <c r="H923" s="374"/>
    </row>
    <row r="924" spans="5:8" ht="42" customHeight="1">
      <c r="E924" s="374"/>
      <c r="F924" s="374"/>
      <c r="G924" s="374"/>
      <c r="H924" s="374"/>
    </row>
    <row r="925" spans="5:8" ht="42" customHeight="1">
      <c r="E925" s="374"/>
      <c r="F925" s="374"/>
      <c r="G925" s="374"/>
      <c r="H925" s="374"/>
    </row>
    <row r="926" spans="5:8" ht="42" customHeight="1">
      <c r="E926" s="374"/>
      <c r="F926" s="374"/>
      <c r="G926" s="374"/>
      <c r="H926" s="374"/>
    </row>
    <row r="927" spans="5:8" ht="42" customHeight="1">
      <c r="E927" s="374"/>
      <c r="F927" s="374"/>
      <c r="G927" s="374"/>
      <c r="H927" s="374"/>
    </row>
    <row r="928" spans="5:8" ht="42" customHeight="1">
      <c r="E928" s="374"/>
      <c r="F928" s="374"/>
      <c r="G928" s="374"/>
      <c r="H928" s="374"/>
    </row>
    <row r="929" spans="5:8" ht="42" customHeight="1">
      <c r="E929" s="374"/>
      <c r="F929" s="374"/>
      <c r="G929" s="374"/>
      <c r="H929" s="374"/>
    </row>
    <row r="930" spans="5:8" ht="42" customHeight="1">
      <c r="E930" s="374"/>
      <c r="F930" s="374"/>
      <c r="G930" s="374"/>
      <c r="H930" s="374"/>
    </row>
    <row r="931" spans="5:8" ht="42" customHeight="1">
      <c r="E931" s="374"/>
      <c r="F931" s="374"/>
      <c r="G931" s="374"/>
      <c r="H931" s="374"/>
    </row>
    <row r="932" spans="5:8" ht="42" customHeight="1">
      <c r="E932" s="374"/>
      <c r="F932" s="374"/>
      <c r="G932" s="374"/>
      <c r="H932" s="374"/>
    </row>
    <row r="933" spans="5:8" ht="42" customHeight="1">
      <c r="E933" s="374"/>
      <c r="F933" s="374"/>
      <c r="G933" s="374"/>
      <c r="H933" s="374"/>
    </row>
    <row r="934" spans="5:8" ht="42" customHeight="1">
      <c r="E934" s="374"/>
      <c r="F934" s="374"/>
      <c r="G934" s="374"/>
      <c r="H934" s="374"/>
    </row>
    <row r="935" spans="5:8" ht="42" customHeight="1">
      <c r="E935" s="374"/>
      <c r="F935" s="374"/>
      <c r="G935" s="374"/>
      <c r="H935" s="374"/>
    </row>
    <row r="936" spans="5:8" ht="42" customHeight="1">
      <c r="E936" s="374"/>
      <c r="F936" s="374"/>
      <c r="G936" s="374"/>
      <c r="H936" s="374"/>
    </row>
    <row r="937" spans="5:8" ht="42" customHeight="1">
      <c r="E937" s="374"/>
      <c r="F937" s="374"/>
      <c r="G937" s="374"/>
      <c r="H937" s="374"/>
    </row>
    <row r="938" spans="5:8" ht="42" customHeight="1">
      <c r="E938" s="374"/>
      <c r="F938" s="374"/>
      <c r="G938" s="374"/>
      <c r="H938" s="374"/>
    </row>
    <row r="939" spans="5:8" ht="42" customHeight="1">
      <c r="E939" s="374"/>
      <c r="F939" s="374"/>
      <c r="G939" s="374"/>
      <c r="H939" s="374"/>
    </row>
    <row r="940" spans="5:8" ht="42" customHeight="1">
      <c r="E940" s="374"/>
      <c r="F940" s="374"/>
      <c r="G940" s="374"/>
      <c r="H940" s="374"/>
    </row>
    <row r="941" spans="5:8" ht="42" customHeight="1">
      <c r="E941" s="374"/>
      <c r="F941" s="374"/>
      <c r="G941" s="374"/>
      <c r="H941" s="374"/>
    </row>
    <row r="942" spans="5:8" ht="42" customHeight="1">
      <c r="E942" s="374"/>
      <c r="F942" s="374"/>
      <c r="G942" s="374"/>
      <c r="H942" s="374"/>
    </row>
    <row r="943" spans="5:8" ht="42" customHeight="1">
      <c r="E943" s="374"/>
      <c r="F943" s="374"/>
      <c r="G943" s="374"/>
      <c r="H943" s="374"/>
    </row>
    <row r="944" spans="5:8" ht="42" customHeight="1">
      <c r="E944" s="374"/>
      <c r="F944" s="374"/>
      <c r="G944" s="374"/>
      <c r="H944" s="374"/>
    </row>
    <row r="945" spans="5:8" ht="42" customHeight="1">
      <c r="E945" s="374"/>
      <c r="F945" s="374"/>
      <c r="G945" s="374"/>
      <c r="H945" s="374"/>
    </row>
    <row r="946" spans="5:8" ht="42" customHeight="1">
      <c r="E946" s="374"/>
      <c r="F946" s="374"/>
      <c r="G946" s="374"/>
      <c r="H946" s="374"/>
    </row>
    <row r="947" spans="5:8" ht="42" customHeight="1">
      <c r="E947" s="374"/>
      <c r="F947" s="374"/>
      <c r="G947" s="374"/>
      <c r="H947" s="374"/>
    </row>
    <row r="948" spans="5:8" ht="42" customHeight="1">
      <c r="E948" s="374"/>
      <c r="F948" s="374"/>
      <c r="G948" s="374"/>
      <c r="H948" s="374"/>
    </row>
    <row r="949" spans="5:8" ht="42" customHeight="1">
      <c r="E949" s="374"/>
      <c r="F949" s="374"/>
      <c r="G949" s="374"/>
      <c r="H949" s="374"/>
    </row>
    <row r="950" spans="5:8" ht="42" customHeight="1">
      <c r="E950" s="374"/>
      <c r="F950" s="374"/>
      <c r="G950" s="374"/>
      <c r="H950" s="374"/>
    </row>
    <row r="951" spans="5:8" ht="42" customHeight="1">
      <c r="E951" s="374"/>
      <c r="F951" s="374"/>
      <c r="G951" s="374"/>
      <c r="H951" s="374"/>
    </row>
    <row r="952" spans="5:8" ht="42" customHeight="1">
      <c r="E952" s="374"/>
      <c r="F952" s="374"/>
      <c r="G952" s="374"/>
      <c r="H952" s="374"/>
    </row>
    <row r="953" spans="5:8" ht="42" customHeight="1">
      <c r="E953" s="374"/>
      <c r="F953" s="374"/>
      <c r="G953" s="374"/>
      <c r="H953" s="374"/>
    </row>
    <row r="954" spans="5:8" ht="42" customHeight="1">
      <c r="E954" s="374"/>
      <c r="F954" s="374"/>
      <c r="G954" s="374"/>
      <c r="H954" s="374"/>
    </row>
    <row r="955" spans="5:8" ht="42" customHeight="1">
      <c r="E955" s="374"/>
      <c r="F955" s="374"/>
      <c r="G955" s="374"/>
      <c r="H955" s="374"/>
    </row>
    <row r="956" spans="5:8" ht="42" customHeight="1">
      <c r="E956" s="374"/>
      <c r="F956" s="374"/>
      <c r="G956" s="374"/>
      <c r="H956" s="374"/>
    </row>
    <row r="957" spans="5:8" ht="42" customHeight="1">
      <c r="E957" s="374"/>
      <c r="F957" s="374"/>
      <c r="G957" s="374"/>
      <c r="H957" s="374"/>
    </row>
    <row r="958" spans="5:8" ht="42" customHeight="1">
      <c r="E958" s="374"/>
      <c r="F958" s="374"/>
      <c r="G958" s="374"/>
      <c r="H958" s="374"/>
    </row>
    <row r="959" spans="5:8" ht="42" customHeight="1">
      <c r="E959" s="374"/>
      <c r="F959" s="374"/>
      <c r="G959" s="374"/>
      <c r="H959" s="374"/>
    </row>
    <row r="960" spans="5:8" ht="42" customHeight="1">
      <c r="E960" s="374"/>
      <c r="F960" s="374"/>
      <c r="G960" s="374"/>
      <c r="H960" s="374"/>
    </row>
    <row r="961" spans="5:8" ht="42" customHeight="1">
      <c r="E961" s="374"/>
      <c r="F961" s="374"/>
      <c r="G961" s="374"/>
      <c r="H961" s="374"/>
    </row>
    <row r="962" spans="5:8" ht="42" customHeight="1">
      <c r="E962" s="374"/>
      <c r="F962" s="374"/>
      <c r="G962" s="374"/>
      <c r="H962" s="374"/>
    </row>
    <row r="963" spans="5:8" ht="42" customHeight="1">
      <c r="E963" s="374"/>
      <c r="F963" s="374"/>
      <c r="G963" s="374"/>
      <c r="H963" s="374"/>
    </row>
    <row r="964" spans="5:8" ht="42" customHeight="1">
      <c r="E964" s="374"/>
      <c r="F964" s="374"/>
      <c r="G964" s="374"/>
      <c r="H964" s="374"/>
    </row>
    <row r="965" spans="5:8" ht="42" customHeight="1">
      <c r="E965" s="374"/>
      <c r="F965" s="374"/>
      <c r="G965" s="374"/>
      <c r="H965" s="374"/>
    </row>
    <row r="966" spans="5:8" ht="42" customHeight="1">
      <c r="E966" s="374"/>
      <c r="F966" s="374"/>
      <c r="G966" s="374"/>
      <c r="H966" s="374"/>
    </row>
    <row r="967" spans="5:8" ht="42" customHeight="1">
      <c r="E967" s="374"/>
      <c r="F967" s="374"/>
      <c r="G967" s="374"/>
      <c r="H967" s="374"/>
    </row>
    <row r="968" spans="5:8" ht="42" customHeight="1">
      <c r="E968" s="374"/>
      <c r="F968" s="374"/>
      <c r="G968" s="374"/>
      <c r="H968" s="374"/>
    </row>
    <row r="969" spans="5:8" ht="42" customHeight="1">
      <c r="E969" s="374"/>
      <c r="F969" s="374"/>
      <c r="G969" s="374"/>
      <c r="H969" s="374"/>
    </row>
    <row r="970" spans="5:8" ht="42" customHeight="1">
      <c r="E970" s="374"/>
      <c r="F970" s="374"/>
      <c r="G970" s="374"/>
      <c r="H970" s="374"/>
    </row>
    <row r="971" spans="5:8" ht="42" customHeight="1">
      <c r="E971" s="374"/>
      <c r="F971" s="374"/>
      <c r="G971" s="374"/>
      <c r="H971" s="374"/>
    </row>
    <row r="972" spans="5:8" ht="42" customHeight="1">
      <c r="E972" s="374"/>
      <c r="F972" s="374"/>
      <c r="G972" s="374"/>
      <c r="H972" s="374"/>
    </row>
    <row r="973" spans="5:8" ht="42" customHeight="1">
      <c r="E973" s="374"/>
      <c r="F973" s="374"/>
      <c r="G973" s="374"/>
      <c r="H973" s="374"/>
    </row>
    <row r="974" spans="5:8" ht="42" customHeight="1">
      <c r="E974" s="374"/>
      <c r="F974" s="374"/>
      <c r="G974" s="374"/>
      <c r="H974" s="374"/>
    </row>
    <row r="975" spans="5:8" ht="42" customHeight="1">
      <c r="E975" s="374"/>
      <c r="F975" s="374"/>
      <c r="G975" s="374"/>
      <c r="H975" s="374"/>
    </row>
    <row r="976" spans="5:8" ht="42" customHeight="1">
      <c r="E976" s="374"/>
      <c r="F976" s="374"/>
      <c r="G976" s="374"/>
      <c r="H976" s="374"/>
    </row>
    <row r="977" spans="5:8" ht="42" customHeight="1">
      <c r="E977" s="374"/>
      <c r="F977" s="374"/>
      <c r="G977" s="374"/>
      <c r="H977" s="374"/>
    </row>
    <row r="978" spans="5:8" ht="42" customHeight="1">
      <c r="E978" s="374"/>
      <c r="F978" s="374"/>
      <c r="G978" s="374"/>
      <c r="H978" s="374"/>
    </row>
    <row r="979" spans="5:8" ht="42" customHeight="1">
      <c r="E979" s="374"/>
      <c r="F979" s="374"/>
      <c r="G979" s="374"/>
      <c r="H979" s="374"/>
    </row>
    <row r="980" spans="5:8" ht="42" customHeight="1">
      <c r="E980" s="374"/>
      <c r="F980" s="374"/>
      <c r="G980" s="374"/>
      <c r="H980" s="374"/>
    </row>
    <row r="981" spans="5:8" ht="42" customHeight="1">
      <c r="E981" s="374"/>
      <c r="F981" s="374"/>
      <c r="G981" s="374"/>
      <c r="H981" s="374"/>
    </row>
    <row r="982" spans="5:8" ht="42" customHeight="1">
      <c r="E982" s="374"/>
      <c r="F982" s="374"/>
      <c r="G982" s="374"/>
      <c r="H982" s="374"/>
    </row>
    <row r="983" spans="5:8" ht="42" customHeight="1">
      <c r="E983" s="374"/>
      <c r="F983" s="374"/>
      <c r="G983" s="374"/>
      <c r="H983" s="374"/>
    </row>
    <row r="984" spans="5:8" ht="42" customHeight="1">
      <c r="E984" s="374"/>
      <c r="F984" s="374"/>
      <c r="G984" s="374"/>
      <c r="H984" s="374"/>
    </row>
    <row r="985" spans="5:8" ht="42" customHeight="1">
      <c r="E985" s="374"/>
      <c r="F985" s="374"/>
      <c r="G985" s="374"/>
      <c r="H985" s="374"/>
    </row>
    <row r="986" spans="5:8" ht="42" customHeight="1">
      <c r="E986" s="374"/>
      <c r="F986" s="374"/>
      <c r="G986" s="374"/>
      <c r="H986" s="374"/>
    </row>
    <row r="987" spans="5:8" ht="42" customHeight="1">
      <c r="E987" s="374"/>
      <c r="F987" s="374"/>
      <c r="G987" s="374"/>
      <c r="H987" s="374"/>
    </row>
    <row r="988" spans="5:8" ht="42" customHeight="1">
      <c r="E988" s="374"/>
      <c r="F988" s="374"/>
      <c r="G988" s="374"/>
      <c r="H988" s="374"/>
    </row>
    <row r="989" spans="5:8" ht="42" customHeight="1">
      <c r="E989" s="374"/>
      <c r="F989" s="374"/>
      <c r="G989" s="374"/>
      <c r="H989" s="374"/>
    </row>
    <row r="990" spans="5:8" ht="42" customHeight="1">
      <c r="E990" s="374"/>
      <c r="F990" s="374"/>
      <c r="G990" s="374"/>
      <c r="H990" s="374"/>
    </row>
    <row r="991" spans="5:8" ht="42" customHeight="1">
      <c r="E991" s="374"/>
      <c r="F991" s="374"/>
      <c r="G991" s="374"/>
      <c r="H991" s="374"/>
    </row>
    <row r="992" spans="5:8" ht="42" customHeight="1">
      <c r="E992" s="374"/>
      <c r="F992" s="374"/>
      <c r="G992" s="374"/>
      <c r="H992" s="374"/>
    </row>
    <row r="993" spans="5:8" ht="42" customHeight="1">
      <c r="E993" s="374"/>
      <c r="F993" s="374"/>
      <c r="G993" s="374"/>
      <c r="H993" s="374"/>
    </row>
    <row r="994" spans="5:8" ht="42" customHeight="1">
      <c r="E994" s="374"/>
      <c r="F994" s="374"/>
      <c r="G994" s="374"/>
      <c r="H994" s="374"/>
    </row>
    <row r="995" spans="5:8" ht="42" customHeight="1">
      <c r="E995" s="374"/>
      <c r="F995" s="374"/>
      <c r="G995" s="374"/>
      <c r="H995" s="374"/>
    </row>
    <row r="996" spans="5:8" ht="42" customHeight="1">
      <c r="E996" s="374"/>
      <c r="F996" s="374"/>
      <c r="G996" s="374"/>
      <c r="H996" s="374"/>
    </row>
    <row r="997" spans="5:8" ht="42" customHeight="1">
      <c r="E997" s="374"/>
      <c r="F997" s="374"/>
      <c r="G997" s="374"/>
      <c r="H997" s="374"/>
    </row>
    <row r="998" spans="5:8" ht="42" customHeight="1">
      <c r="E998" s="374"/>
      <c r="F998" s="374"/>
      <c r="G998" s="374"/>
      <c r="H998" s="374"/>
    </row>
    <row r="999" spans="5:8" ht="42" customHeight="1">
      <c r="E999" s="374"/>
      <c r="F999" s="374"/>
      <c r="G999" s="374"/>
      <c r="H999" s="374"/>
    </row>
    <row r="1000" spans="5:8" ht="42" customHeight="1">
      <c r="E1000" s="374"/>
      <c r="F1000" s="374"/>
      <c r="G1000" s="374"/>
      <c r="H1000" s="374"/>
    </row>
    <row r="1001" spans="5:8" ht="42" customHeight="1">
      <c r="E1001" s="374"/>
      <c r="F1001" s="374"/>
      <c r="G1001" s="374"/>
      <c r="H1001" s="374"/>
    </row>
    <row r="1002" spans="5:8" ht="42" customHeight="1">
      <c r="E1002" s="374"/>
      <c r="F1002" s="374"/>
      <c r="G1002" s="374"/>
      <c r="H1002" s="374"/>
    </row>
    <row r="1003" spans="5:8" ht="42" customHeight="1">
      <c r="E1003" s="374"/>
      <c r="F1003" s="374"/>
      <c r="G1003" s="374"/>
      <c r="H1003" s="374"/>
    </row>
    <row r="1004" spans="5:8" ht="42" customHeight="1">
      <c r="E1004" s="374"/>
      <c r="F1004" s="374"/>
      <c r="G1004" s="374"/>
      <c r="H1004" s="374"/>
    </row>
    <row r="1005" spans="5:8" ht="42" customHeight="1">
      <c r="E1005" s="374"/>
      <c r="F1005" s="374"/>
      <c r="G1005" s="374"/>
      <c r="H1005" s="374"/>
    </row>
    <row r="1006" spans="5:8" ht="42" customHeight="1">
      <c r="E1006" s="374"/>
      <c r="F1006" s="374"/>
      <c r="G1006" s="374"/>
      <c r="H1006" s="374"/>
    </row>
    <row r="1007" spans="5:8" ht="42" customHeight="1">
      <c r="E1007" s="374"/>
      <c r="F1007" s="374"/>
      <c r="G1007" s="374"/>
      <c r="H1007" s="374"/>
    </row>
    <row r="1008" spans="5:8" ht="42" customHeight="1">
      <c r="E1008" s="374"/>
      <c r="F1008" s="374"/>
      <c r="G1008" s="374"/>
      <c r="H1008" s="374"/>
    </row>
    <row r="1009" spans="5:8" ht="42" customHeight="1">
      <c r="E1009" s="374"/>
      <c r="F1009" s="374"/>
      <c r="G1009" s="374"/>
      <c r="H1009" s="374"/>
    </row>
    <row r="1010" spans="5:8" ht="42" customHeight="1">
      <c r="E1010" s="374"/>
      <c r="F1010" s="374"/>
      <c r="G1010" s="374"/>
      <c r="H1010" s="374"/>
    </row>
    <row r="1011" spans="5:8" ht="42" customHeight="1">
      <c r="E1011" s="374"/>
      <c r="F1011" s="374"/>
      <c r="G1011" s="374"/>
      <c r="H1011" s="374"/>
    </row>
    <row r="1012" spans="5:8" ht="42" customHeight="1">
      <c r="E1012" s="374"/>
      <c r="F1012" s="374"/>
      <c r="G1012" s="374"/>
      <c r="H1012" s="374"/>
    </row>
    <row r="1013" spans="5:8" ht="42" customHeight="1">
      <c r="E1013" s="374"/>
      <c r="F1013" s="374"/>
      <c r="G1013" s="374"/>
      <c r="H1013" s="374"/>
    </row>
    <row r="1014" spans="5:8" ht="42" customHeight="1">
      <c r="E1014" s="374"/>
      <c r="F1014" s="374"/>
      <c r="G1014" s="374"/>
      <c r="H1014" s="374"/>
    </row>
    <row r="1015" spans="5:8" ht="42" customHeight="1">
      <c r="E1015" s="374"/>
      <c r="F1015" s="374"/>
      <c r="G1015" s="374"/>
      <c r="H1015" s="374"/>
    </row>
    <row r="1016" spans="5:8" ht="42" customHeight="1">
      <c r="E1016" s="374"/>
      <c r="F1016" s="374"/>
      <c r="G1016" s="374"/>
      <c r="H1016" s="374"/>
    </row>
    <row r="1017" spans="5:8" ht="42" customHeight="1">
      <c r="E1017" s="374"/>
      <c r="F1017" s="374"/>
      <c r="G1017" s="374"/>
      <c r="H1017" s="374"/>
    </row>
    <row r="1018" spans="5:8" ht="42" customHeight="1">
      <c r="E1018" s="374"/>
      <c r="F1018" s="374"/>
      <c r="G1018" s="374"/>
      <c r="H1018" s="374"/>
    </row>
    <row r="1019" spans="5:8" ht="42" customHeight="1">
      <c r="E1019" s="374"/>
      <c r="F1019" s="374"/>
      <c r="G1019" s="374"/>
      <c r="H1019" s="374"/>
    </row>
    <row r="1020" spans="5:8" ht="42" customHeight="1">
      <c r="E1020" s="374"/>
      <c r="F1020" s="374"/>
      <c r="G1020" s="374"/>
      <c r="H1020" s="374"/>
    </row>
    <row r="1021" spans="5:8" ht="42" customHeight="1">
      <c r="E1021" s="374"/>
      <c r="F1021" s="374"/>
      <c r="G1021" s="374"/>
      <c r="H1021" s="374"/>
    </row>
    <row r="1022" spans="5:8" ht="42" customHeight="1">
      <c r="E1022" s="374"/>
      <c r="F1022" s="374"/>
      <c r="G1022" s="374"/>
      <c r="H1022" s="374"/>
    </row>
    <row r="1023" spans="5:8" ht="42" customHeight="1">
      <c r="E1023" s="374"/>
      <c r="F1023" s="374"/>
      <c r="G1023" s="374"/>
      <c r="H1023" s="374"/>
    </row>
    <row r="1024" spans="5:8" ht="42" customHeight="1">
      <c r="E1024" s="374"/>
      <c r="F1024" s="374"/>
      <c r="G1024" s="374"/>
      <c r="H1024" s="374"/>
    </row>
    <row r="1025" spans="5:8" ht="42" customHeight="1">
      <c r="E1025" s="374"/>
      <c r="F1025" s="374"/>
      <c r="G1025" s="374"/>
      <c r="H1025" s="374"/>
    </row>
    <row r="1026" spans="5:8" ht="42" customHeight="1">
      <c r="E1026" s="374"/>
      <c r="F1026" s="374"/>
      <c r="G1026" s="374"/>
      <c r="H1026" s="374"/>
    </row>
    <row r="1027" spans="5:8" ht="42" customHeight="1">
      <c r="E1027" s="374"/>
      <c r="F1027" s="374"/>
      <c r="G1027" s="374"/>
      <c r="H1027" s="374"/>
    </row>
    <row r="1028" spans="5:8" ht="42" customHeight="1">
      <c r="E1028" s="374"/>
      <c r="F1028" s="374"/>
      <c r="G1028" s="374"/>
      <c r="H1028" s="374"/>
    </row>
    <row r="1029" spans="5:8" ht="42" customHeight="1">
      <c r="E1029" s="374"/>
      <c r="F1029" s="374"/>
      <c r="G1029" s="374"/>
      <c r="H1029" s="374"/>
    </row>
    <row r="1030" spans="5:8" ht="42" customHeight="1">
      <c r="E1030" s="374"/>
      <c r="F1030" s="374"/>
      <c r="G1030" s="374"/>
      <c r="H1030" s="374"/>
    </row>
    <row r="1031" spans="5:8" ht="42" customHeight="1">
      <c r="E1031" s="374"/>
      <c r="F1031" s="374"/>
      <c r="G1031" s="374"/>
      <c r="H1031" s="374"/>
    </row>
    <row r="1032" spans="5:8" ht="42" customHeight="1">
      <c r="E1032" s="374"/>
      <c r="F1032" s="374"/>
      <c r="G1032" s="374"/>
      <c r="H1032" s="374"/>
    </row>
    <row r="1033" spans="5:8" ht="42" customHeight="1">
      <c r="E1033" s="374"/>
      <c r="F1033" s="374"/>
      <c r="G1033" s="374"/>
      <c r="H1033" s="374"/>
    </row>
    <row r="1034" spans="5:8" ht="42" customHeight="1">
      <c r="E1034" s="374"/>
      <c r="F1034" s="374"/>
      <c r="G1034" s="374"/>
      <c r="H1034" s="374"/>
    </row>
    <row r="1035" spans="5:8" ht="42" customHeight="1">
      <c r="E1035" s="374"/>
      <c r="F1035" s="374"/>
      <c r="G1035" s="374"/>
      <c r="H1035" s="374"/>
    </row>
    <row r="1036" spans="5:8" ht="42" customHeight="1">
      <c r="E1036" s="374"/>
      <c r="F1036" s="374"/>
      <c r="G1036" s="374"/>
      <c r="H1036" s="374"/>
    </row>
    <row r="1037" spans="5:8" ht="42" customHeight="1">
      <c r="E1037" s="374"/>
      <c r="F1037" s="374"/>
      <c r="G1037" s="374"/>
      <c r="H1037" s="374"/>
    </row>
    <row r="1038" spans="5:8" ht="42" customHeight="1">
      <c r="E1038" s="374"/>
      <c r="F1038" s="374"/>
      <c r="G1038" s="374"/>
      <c r="H1038" s="374"/>
    </row>
    <row r="1039" spans="5:8" ht="42" customHeight="1">
      <c r="E1039" s="374"/>
      <c r="F1039" s="374"/>
      <c r="G1039" s="374"/>
      <c r="H1039" s="374"/>
    </row>
    <row r="1040" spans="5:8" ht="42" customHeight="1">
      <c r="E1040" s="374"/>
      <c r="F1040" s="374"/>
      <c r="G1040" s="374"/>
      <c r="H1040" s="374"/>
    </row>
    <row r="1041" spans="5:8" ht="42" customHeight="1">
      <c r="E1041" s="374"/>
      <c r="F1041" s="374"/>
      <c r="G1041" s="374"/>
      <c r="H1041" s="374"/>
    </row>
    <row r="1042" spans="5:8" ht="42" customHeight="1">
      <c r="E1042" s="374"/>
      <c r="F1042" s="374"/>
      <c r="G1042" s="374"/>
      <c r="H1042" s="374"/>
    </row>
    <row r="1043" spans="5:8" ht="42" customHeight="1">
      <c r="E1043" s="374"/>
      <c r="F1043" s="374"/>
      <c r="G1043" s="374"/>
      <c r="H1043" s="374"/>
    </row>
    <row r="1044" spans="5:8" ht="42" customHeight="1">
      <c r="E1044" s="374"/>
      <c r="F1044" s="374"/>
      <c r="G1044" s="374"/>
      <c r="H1044" s="374"/>
    </row>
    <row r="1045" spans="5:8" ht="42" customHeight="1">
      <c r="E1045" s="374"/>
      <c r="F1045" s="374"/>
      <c r="G1045" s="374"/>
      <c r="H1045" s="374"/>
    </row>
    <row r="1046" spans="5:8" ht="42" customHeight="1">
      <c r="E1046" s="374"/>
      <c r="F1046" s="374"/>
      <c r="G1046" s="374"/>
      <c r="H1046" s="374"/>
    </row>
    <row r="1047" spans="5:8" ht="42" customHeight="1">
      <c r="E1047" s="374"/>
      <c r="F1047" s="374"/>
      <c r="G1047" s="374"/>
      <c r="H1047" s="374"/>
    </row>
    <row r="1048" spans="5:8" ht="42" customHeight="1">
      <c r="E1048" s="374"/>
      <c r="F1048" s="374"/>
      <c r="G1048" s="374"/>
      <c r="H1048" s="374"/>
    </row>
    <row r="1049" spans="5:8" ht="42" customHeight="1">
      <c r="E1049" s="374"/>
      <c r="F1049" s="374"/>
      <c r="G1049" s="374"/>
      <c r="H1049" s="374"/>
    </row>
    <row r="1050" spans="5:8" ht="42" customHeight="1">
      <c r="E1050" s="374"/>
      <c r="F1050" s="374"/>
      <c r="G1050" s="374"/>
      <c r="H1050" s="374"/>
    </row>
    <row r="1051" spans="5:8" ht="42" customHeight="1">
      <c r="E1051" s="374"/>
      <c r="F1051" s="374"/>
      <c r="G1051" s="374"/>
      <c r="H1051" s="374"/>
    </row>
    <row r="1052" spans="5:8" ht="42" customHeight="1">
      <c r="E1052" s="374"/>
      <c r="F1052" s="374"/>
      <c r="G1052" s="374"/>
      <c r="H1052" s="374"/>
    </row>
    <row r="1053" spans="5:8" ht="42" customHeight="1">
      <c r="E1053" s="374"/>
      <c r="F1053" s="374"/>
      <c r="G1053" s="374"/>
      <c r="H1053" s="374"/>
    </row>
    <row r="1054" spans="5:8" ht="42" customHeight="1">
      <c r="E1054" s="374"/>
      <c r="F1054" s="374"/>
      <c r="G1054" s="374"/>
      <c r="H1054" s="374"/>
    </row>
    <row r="1055" spans="5:8" ht="42" customHeight="1">
      <c r="E1055" s="374"/>
      <c r="F1055" s="374"/>
      <c r="G1055" s="374"/>
      <c r="H1055" s="374"/>
    </row>
    <row r="1056" spans="5:8" ht="42" customHeight="1">
      <c r="E1056" s="374"/>
      <c r="F1056" s="374"/>
      <c r="G1056" s="374"/>
      <c r="H1056" s="374"/>
    </row>
    <row r="1057" spans="5:8" ht="42" customHeight="1">
      <c r="E1057" s="374"/>
      <c r="F1057" s="374"/>
      <c r="G1057" s="374"/>
      <c r="H1057" s="374"/>
    </row>
    <row r="1058" spans="5:8" ht="42" customHeight="1">
      <c r="E1058" s="374"/>
      <c r="F1058" s="374"/>
      <c r="G1058" s="374"/>
      <c r="H1058" s="374"/>
    </row>
    <row r="1059" spans="5:8" ht="42" customHeight="1">
      <c r="E1059" s="374"/>
      <c r="F1059" s="374"/>
      <c r="G1059" s="374"/>
      <c r="H1059" s="374"/>
    </row>
    <row r="1060" spans="5:8" ht="42" customHeight="1">
      <c r="E1060" s="374"/>
      <c r="F1060" s="374"/>
      <c r="G1060" s="374"/>
      <c r="H1060" s="374"/>
    </row>
    <row r="1061" spans="5:8" ht="42" customHeight="1">
      <c r="E1061" s="374"/>
      <c r="F1061" s="374"/>
      <c r="G1061" s="374"/>
      <c r="H1061" s="374"/>
    </row>
    <row r="1062" spans="5:8" ht="42" customHeight="1">
      <c r="E1062" s="374"/>
      <c r="F1062" s="374"/>
      <c r="G1062" s="374"/>
      <c r="H1062" s="374"/>
    </row>
    <row r="1063" spans="5:8" ht="42" customHeight="1">
      <c r="E1063" s="374"/>
      <c r="F1063" s="374"/>
      <c r="G1063" s="374"/>
      <c r="H1063" s="374"/>
    </row>
    <row r="1064" spans="5:8" ht="42" customHeight="1">
      <c r="E1064" s="374"/>
      <c r="F1064" s="374"/>
      <c r="G1064" s="374"/>
      <c r="H1064" s="374"/>
    </row>
    <row r="1065" spans="5:8" ht="42" customHeight="1">
      <c r="E1065" s="374"/>
      <c r="F1065" s="374"/>
      <c r="G1065" s="374"/>
      <c r="H1065" s="374"/>
    </row>
    <row r="1066" spans="5:8" ht="42" customHeight="1">
      <c r="E1066" s="374"/>
      <c r="F1066" s="374"/>
      <c r="G1066" s="374"/>
      <c r="H1066" s="374"/>
    </row>
    <row r="1067" spans="5:8" ht="42" customHeight="1">
      <c r="E1067" s="374"/>
      <c r="F1067" s="374"/>
      <c r="G1067" s="374"/>
      <c r="H1067" s="374"/>
    </row>
    <row r="1068" spans="5:8" ht="42" customHeight="1">
      <c r="E1068" s="374"/>
      <c r="F1068" s="374"/>
      <c r="G1068" s="374"/>
      <c r="H1068" s="374"/>
    </row>
    <row r="1069" spans="5:8" ht="42" customHeight="1">
      <c r="E1069" s="374"/>
      <c r="F1069" s="374"/>
      <c r="G1069" s="374"/>
      <c r="H1069" s="374"/>
    </row>
    <row r="1070" spans="5:8" ht="42" customHeight="1">
      <c r="E1070" s="374"/>
      <c r="F1070" s="374"/>
      <c r="G1070" s="374"/>
      <c r="H1070" s="374"/>
    </row>
    <row r="1071" spans="5:8" ht="42" customHeight="1">
      <c r="E1071" s="374"/>
      <c r="F1071" s="374"/>
      <c r="G1071" s="374"/>
      <c r="H1071" s="374"/>
    </row>
    <row r="1072" spans="5:8" ht="42" customHeight="1">
      <c r="E1072" s="374"/>
      <c r="F1072" s="374"/>
      <c r="G1072" s="374"/>
      <c r="H1072" s="374"/>
    </row>
    <row r="1073" spans="5:8" ht="42" customHeight="1">
      <c r="E1073" s="374"/>
      <c r="F1073" s="374"/>
      <c r="G1073" s="374"/>
      <c r="H1073" s="374"/>
    </row>
    <row r="1074" spans="5:8" ht="42" customHeight="1">
      <c r="E1074" s="374"/>
      <c r="F1074" s="374"/>
      <c r="G1074" s="374"/>
      <c r="H1074" s="374"/>
    </row>
    <row r="1075" spans="5:8" ht="42" customHeight="1">
      <c r="E1075" s="374"/>
      <c r="F1075" s="374"/>
      <c r="G1075" s="374"/>
      <c r="H1075" s="374"/>
    </row>
    <row r="1076" spans="5:8" ht="42" customHeight="1">
      <c r="E1076" s="374"/>
      <c r="F1076" s="374"/>
      <c r="G1076" s="374"/>
      <c r="H1076" s="374"/>
    </row>
    <row r="1077" spans="5:8" ht="42" customHeight="1">
      <c r="E1077" s="374"/>
      <c r="F1077" s="374"/>
      <c r="G1077" s="374"/>
      <c r="H1077" s="374"/>
    </row>
    <row r="1078" spans="5:8" ht="42" customHeight="1">
      <c r="E1078" s="374"/>
      <c r="F1078" s="374"/>
      <c r="G1078" s="374"/>
      <c r="H1078" s="374"/>
    </row>
    <row r="1079" spans="5:8" ht="42" customHeight="1">
      <c r="E1079" s="374"/>
      <c r="F1079" s="374"/>
      <c r="G1079" s="374"/>
      <c r="H1079" s="374"/>
    </row>
    <row r="1080" spans="5:8" ht="42" customHeight="1">
      <c r="E1080" s="374"/>
      <c r="F1080" s="374"/>
      <c r="G1080" s="374"/>
      <c r="H1080" s="374"/>
    </row>
    <row r="1081" spans="5:8" ht="42" customHeight="1">
      <c r="E1081" s="374"/>
      <c r="F1081" s="374"/>
      <c r="G1081" s="374"/>
      <c r="H1081" s="374"/>
    </row>
    <row r="1082" spans="5:8" ht="42" customHeight="1">
      <c r="E1082" s="374"/>
      <c r="F1082" s="374"/>
      <c r="G1082" s="374"/>
      <c r="H1082" s="374"/>
    </row>
    <row r="1083" spans="5:8" ht="42" customHeight="1">
      <c r="E1083" s="374"/>
      <c r="F1083" s="374"/>
      <c r="G1083" s="374"/>
      <c r="H1083" s="374"/>
    </row>
    <row r="1084" spans="5:8" ht="42" customHeight="1">
      <c r="E1084" s="374"/>
      <c r="F1084" s="374"/>
      <c r="G1084" s="374"/>
      <c r="H1084" s="374"/>
    </row>
    <row r="1085" spans="5:8" ht="42" customHeight="1">
      <c r="E1085" s="374"/>
      <c r="F1085" s="374"/>
      <c r="G1085" s="374"/>
      <c r="H1085" s="374"/>
    </row>
    <row r="1086" spans="5:8" ht="42" customHeight="1">
      <c r="E1086" s="374"/>
      <c r="F1086" s="374"/>
      <c r="G1086" s="374"/>
      <c r="H1086" s="374"/>
    </row>
    <row r="1087" spans="5:8" ht="42" customHeight="1">
      <c r="E1087" s="374"/>
      <c r="F1087" s="374"/>
      <c r="G1087" s="374"/>
      <c r="H1087" s="374"/>
    </row>
    <row r="1088" spans="5:8" ht="42" customHeight="1">
      <c r="E1088" s="374"/>
      <c r="F1088" s="374"/>
      <c r="G1088" s="374"/>
      <c r="H1088" s="374"/>
    </row>
  </sheetData>
  <mergeCells count="69">
    <mergeCell ref="J10:J11"/>
    <mergeCell ref="L10:L11"/>
    <mergeCell ref="B53:D53"/>
    <mergeCell ref="B49:D49"/>
    <mergeCell ref="A42:D42"/>
    <mergeCell ref="K12:K15"/>
    <mergeCell ref="J17:J21"/>
    <mergeCell ref="K17:K21"/>
    <mergeCell ref="A17:A21"/>
    <mergeCell ref="A12:A15"/>
    <mergeCell ref="L12:L15"/>
    <mergeCell ref="B12:B15"/>
    <mergeCell ref="C12:C15"/>
    <mergeCell ref="A1:I1"/>
    <mergeCell ref="B10:B11"/>
    <mergeCell ref="A10:A11"/>
    <mergeCell ref="A2:S2"/>
    <mergeCell ref="A9:S9"/>
    <mergeCell ref="P1:S1"/>
    <mergeCell ref="A6:E6"/>
    <mergeCell ref="A7:S7"/>
    <mergeCell ref="K10:K11"/>
    <mergeCell ref="C10:C11"/>
    <mergeCell ref="D10:D11"/>
    <mergeCell ref="E10:E11"/>
    <mergeCell ref="F10:F11"/>
    <mergeCell ref="I10:I11"/>
    <mergeCell ref="G10:G11"/>
    <mergeCell ref="H10:H11"/>
    <mergeCell ref="B57:D57"/>
    <mergeCell ref="A47:D47"/>
    <mergeCell ref="A48:D48"/>
    <mergeCell ref="M17:M21"/>
    <mergeCell ref="L17:L21"/>
    <mergeCell ref="A50:D50"/>
    <mergeCell ref="A51:D51"/>
    <mergeCell ref="A52:D52"/>
    <mergeCell ref="A43:D43"/>
    <mergeCell ref="A44:D44"/>
    <mergeCell ref="A45:D45"/>
    <mergeCell ref="A46:D46"/>
    <mergeCell ref="B17:B21"/>
    <mergeCell ref="C17:C21"/>
    <mergeCell ref="U10:U11"/>
    <mergeCell ref="N10:O10"/>
    <mergeCell ref="P10:R10"/>
    <mergeCell ref="S10:S11"/>
    <mergeCell ref="K16:U16"/>
    <mergeCell ref="R12:R15"/>
    <mergeCell ref="S12:S15"/>
    <mergeCell ref="P12:P15"/>
    <mergeCell ref="M10:M11"/>
    <mergeCell ref="Q12:Q15"/>
    <mergeCell ref="M12:M15"/>
    <mergeCell ref="U17:U21"/>
    <mergeCell ref="S17:S21"/>
    <mergeCell ref="K43:U51"/>
    <mergeCell ref="K42:U42"/>
    <mergeCell ref="N17:N21"/>
    <mergeCell ref="O17:O21"/>
    <mergeCell ref="P17:P21"/>
    <mergeCell ref="Q17:Q21"/>
    <mergeCell ref="R17:R21"/>
    <mergeCell ref="V10:V11"/>
    <mergeCell ref="W10:W11"/>
    <mergeCell ref="V17:V21"/>
    <mergeCell ref="W17:W21"/>
    <mergeCell ref="V42:W42"/>
    <mergeCell ref="V16:W16"/>
  </mergeCells>
  <conditionalFormatting sqref="E10:H10">
    <cfRule type="dataBar" priority="1">
      <dataBar>
        <cfvo type="min"/>
        <cfvo type="max"/>
        <color rgb="FF638EC6"/>
      </dataBar>
      <extLst>
        <ext xmlns:x14="http://schemas.microsoft.com/office/spreadsheetml/2009/9/main" uri="{B025F937-C7B1-47D3-B67F-A62EFF666E3E}">
          <x14:id>{A9BBAC61-F97F-40F3-9E65-B69F3746DCAA}</x14:id>
        </ext>
      </extLst>
    </cfRule>
  </conditionalFormatting>
  <conditionalFormatting sqref="I10:K10 I11">
    <cfRule type="dataBar" priority="36">
      <dataBar>
        <cfvo type="min"/>
        <cfvo type="max"/>
        <color rgb="FF638EC6"/>
      </dataBar>
      <extLst>
        <ext xmlns:x14="http://schemas.microsoft.com/office/spreadsheetml/2009/9/main" uri="{B025F937-C7B1-47D3-B67F-A62EFF666E3E}">
          <x14:id>{343C4AEC-2D81-485D-8AD5-A6BBEE40984A}</x14:id>
        </ext>
      </extLst>
    </cfRule>
  </conditionalFormatting>
  <pageMargins left="0.7" right="0.7" top="0.75" bottom="0.75" header="0.3" footer="0.3"/>
  <pageSetup paperSize="8" scale="70" fitToWidth="0" fitToHeight="0" orientation="landscape" r:id="rId1"/>
  <extLst>
    <ext xmlns:x14="http://schemas.microsoft.com/office/spreadsheetml/2009/9/main" uri="{78C0D931-6437-407d-A8EE-F0AAD7539E65}">
      <x14:conditionalFormattings>
        <x14:conditionalFormatting xmlns:xm="http://schemas.microsoft.com/office/excel/2006/main">
          <x14:cfRule type="dataBar" id="{A9BBAC61-F97F-40F3-9E65-B69F3746DCAA}">
            <x14:dataBar minLength="0" maxLength="100" border="1" negativeBarBorderColorSameAsPositive="0">
              <x14:cfvo type="autoMin"/>
              <x14:cfvo type="autoMax"/>
              <x14:borderColor rgb="FF638EC6"/>
              <x14:negativeFillColor rgb="FFFF0000"/>
              <x14:negativeBorderColor rgb="FFFF0000"/>
              <x14:axisColor rgb="FF000000"/>
            </x14:dataBar>
          </x14:cfRule>
          <xm:sqref>E10:H10</xm:sqref>
        </x14:conditionalFormatting>
        <x14:conditionalFormatting xmlns:xm="http://schemas.microsoft.com/office/excel/2006/main">
          <x14:cfRule type="dataBar" id="{343C4AEC-2D81-485D-8AD5-A6BBEE40984A}">
            <x14:dataBar minLength="0" maxLength="100" border="1" negativeBarBorderColorSameAsPositive="0">
              <x14:cfvo type="autoMin"/>
              <x14:cfvo type="autoMax"/>
              <x14:borderColor rgb="FF638EC6"/>
              <x14:negativeFillColor rgb="FFFF0000"/>
              <x14:negativeBorderColor rgb="FFFF0000"/>
              <x14:axisColor rgb="FF000000"/>
            </x14:dataBar>
          </x14:cfRule>
          <xm:sqref>I10:K10 I11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16</vt:i4>
      </vt:variant>
      <vt:variant>
        <vt:lpstr>Įvardytieji diapazonai</vt:lpstr>
      </vt:variant>
      <vt:variant>
        <vt:i4>8</vt:i4>
      </vt:variant>
    </vt:vector>
  </HeadingPairs>
  <TitlesOfParts>
    <vt:vector size="24" baseType="lpstr">
      <vt:lpstr>Vadovo pranešimas (I)</vt:lpstr>
      <vt:lpstr>Veiklos rezultatai (II)</vt:lpstr>
      <vt:lpstr>Regioninis planavimas (III)</vt:lpstr>
      <vt:lpstr>Plėtros tikslų stebėsena (IV) </vt:lpstr>
      <vt:lpstr>2023-2025 SVP ataskaita (V)</vt:lpstr>
      <vt:lpstr>Programų vykdymas 2023 (III)</vt:lpstr>
      <vt:lpstr>4 programa (IV)</vt:lpstr>
      <vt:lpstr>8 programa (V)</vt:lpstr>
      <vt:lpstr>10 programa (VI)</vt:lpstr>
      <vt:lpstr>VŠĮ rodikliai (XVIII)</vt:lpstr>
      <vt:lpstr>UAB rodikliai (XIX)</vt:lpstr>
      <vt:lpstr>Vertinimo kriterijai</vt:lpstr>
      <vt:lpstr>Lapas2</vt:lpstr>
      <vt:lpstr>Lapas3</vt:lpstr>
      <vt:lpstr>VERTINIMO KRITERIJAI (2 lentelė</vt:lpstr>
      <vt:lpstr>Lesu analize</vt:lpstr>
      <vt:lpstr>'Plėtros tikslų stebėsena (IV) '!_Hlk122275804</vt:lpstr>
      <vt:lpstr>'VŠĮ rodikliai (XVIII)'!_Hlk92374960</vt:lpstr>
      <vt:lpstr>'VŠĮ rodikliai (XVIII)'!_Hlk92375563</vt:lpstr>
      <vt:lpstr>'VŠĮ rodikliai (XVIII)'!_Hlk92375700</vt:lpstr>
      <vt:lpstr>'VŠĮ rodikliai (XVIII)'!_Hlk92376639</vt:lpstr>
      <vt:lpstr>'VŠĮ rodikliai (XVIII)'!_Toc123901359</vt:lpstr>
      <vt:lpstr>'Vertinimo kriterijai'!_Toc506024955</vt:lpstr>
      <vt:lpstr>'VERTINIMO KRITERIJAI (2 lentelė'!Print_Area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Liudmila</dc:creator>
  <cp:lastModifiedBy>Darbui</cp:lastModifiedBy>
  <cp:lastPrinted>2026-02-10T15:13:33Z</cp:lastPrinted>
  <dcterms:created xsi:type="dcterms:W3CDTF">2012-11-22T11:23:10Z</dcterms:created>
  <dcterms:modified xsi:type="dcterms:W3CDTF">2026-02-13T12:13:56Z</dcterms:modified>
</cp:coreProperties>
</file>